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aylorloveconstruction-my.sharepoint.com/personal/cameron_belliss_naylorlove_co_nz/Documents/Desktop/Timber Construction/4. Update Spreadsheet/20250117 - Update/"/>
    </mc:Choice>
  </mc:AlternateContent>
  <xr:revisionPtr revIDLastSave="944" documentId="13_ncr:1_{76046B5B-EF1C-49C8-88D1-865E6B3C4420}" xr6:coauthVersionLast="47" xr6:coauthVersionMax="47" xr10:uidLastSave="{5E179EB9-B50B-4D01-8DAF-4F12D95A8BC3}"/>
  <workbookProtection workbookAlgorithmName="SHA-512" workbookHashValue="lfpoU59HzhCpsBCPxon1eKMLg7Jubdb0JlHxQVGXuSLAg6iVbVNyMyYVC4UnXgeqkVHVu9EPhl/qIOP4GWDyyA==" workbookSaltValue="oug84AGAfeAP9dg+tHoLLw==" workbookSpinCount="100000" lockStructure="1"/>
  <bookViews>
    <workbookView xWindow="21030" yWindow="-16320" windowWidth="29040" windowHeight="15720" xr2:uid="{CBF4A545-F45E-4FB6-B4D0-69C0AA302E8B}"/>
  </bookViews>
  <sheets>
    <sheet name="Instructions" sheetId="4" r:id="rId1"/>
    <sheet name="Results" sheetId="5" r:id="rId2"/>
    <sheet name="Building1" sheetId="1" r:id="rId3"/>
    <sheet name="Building2" sheetId="8" r:id="rId4"/>
    <sheet name="Building3" sheetId="9" r:id="rId5"/>
    <sheet name="Background Data" sheetId="2" r:id="rId6"/>
    <sheet name="Assumption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2" l="1"/>
  <c r="F45" i="2" l="1"/>
  <c r="E56" i="2" s="1"/>
  <c r="H8" i="9"/>
  <c r="H8" i="8"/>
  <c r="H8" i="1"/>
  <c r="H7" i="9"/>
  <c r="H7" i="8"/>
  <c r="H7" i="1"/>
  <c r="H19" i="1"/>
  <c r="H9" i="1"/>
  <c r="H6" i="1"/>
  <c r="H19" i="8"/>
  <c r="H9" i="8"/>
  <c r="H6" i="8"/>
  <c r="H6" i="9"/>
  <c r="H9" i="9"/>
  <c r="H19" i="9"/>
  <c r="F6" i="1"/>
  <c r="F23" i="9"/>
  <c r="F24" i="9"/>
  <c r="F22" i="9"/>
  <c r="F21" i="9"/>
  <c r="F20" i="9"/>
  <c r="F24" i="8"/>
  <c r="F23" i="8"/>
  <c r="F22" i="8"/>
  <c r="F21" i="8"/>
  <c r="F20" i="8"/>
  <c r="F24" i="1"/>
  <c r="F23" i="1"/>
  <c r="E24" i="8"/>
  <c r="B24" i="8"/>
  <c r="E23" i="8"/>
  <c r="B23" i="8"/>
  <c r="E22" i="8"/>
  <c r="B22" i="8"/>
  <c r="E21" i="8"/>
  <c r="B21" i="8"/>
  <c r="E20" i="8"/>
  <c r="B20" i="8"/>
  <c r="E24" i="1"/>
  <c r="B24" i="1"/>
  <c r="E23" i="1"/>
  <c r="B23" i="1"/>
  <c r="F22" i="1"/>
  <c r="E22" i="1"/>
  <c r="B22" i="1"/>
  <c r="F21" i="1"/>
  <c r="E21" i="1"/>
  <c r="B21" i="1"/>
  <c r="F20" i="1"/>
  <c r="E20" i="1"/>
  <c r="B20" i="1"/>
  <c r="E24" i="9"/>
  <c r="E23" i="9"/>
  <c r="B24" i="9"/>
  <c r="B23" i="9"/>
  <c r="E20" i="9"/>
  <c r="E55" i="2" l="1"/>
  <c r="K9" i="8"/>
  <c r="K11" i="9"/>
  <c r="K11" i="8"/>
  <c r="K11" i="1"/>
  <c r="K9" i="9"/>
  <c r="K9" i="1"/>
  <c r="F14" i="9" l="1"/>
  <c r="F13" i="9"/>
  <c r="F12" i="9"/>
  <c r="F11" i="9"/>
  <c r="F10" i="9"/>
  <c r="F14" i="8"/>
  <c r="F13" i="8"/>
  <c r="F12" i="8"/>
  <c r="F11" i="8"/>
  <c r="F10" i="8"/>
  <c r="F14" i="1"/>
  <c r="F13" i="1"/>
  <c r="F12" i="1"/>
  <c r="F11" i="1"/>
  <c r="F10" i="1"/>
  <c r="K8" i="9" l="1"/>
  <c r="K8" i="8"/>
  <c r="K8" i="1"/>
  <c r="E22" i="9" l="1"/>
  <c r="B22" i="9"/>
  <c r="E21" i="9"/>
  <c r="B21" i="9"/>
  <c r="B20" i="9"/>
  <c r="C9" i="5" l="1"/>
  <c r="C8" i="5"/>
  <c r="C7" i="5"/>
  <c r="F18" i="9"/>
  <c r="F17" i="9"/>
  <c r="F16" i="9"/>
  <c r="F15" i="9"/>
  <c r="F6" i="9"/>
  <c r="F18" i="8"/>
  <c r="F17" i="8"/>
  <c r="F16" i="8"/>
  <c r="F15" i="8"/>
  <c r="F6" i="8"/>
  <c r="K7" i="8" l="1"/>
  <c r="F19" i="8"/>
  <c r="F19" i="1"/>
  <c r="F19" i="9"/>
  <c r="K7" i="9"/>
  <c r="C45" i="2"/>
  <c r="C56" i="2" s="1"/>
  <c r="D45" i="2"/>
  <c r="E45" i="2"/>
  <c r="I25" i="2"/>
  <c r="D44" i="2"/>
  <c r="E44" i="2"/>
  <c r="D55" i="2" s="1"/>
  <c r="D57" i="2" s="1"/>
  <c r="I24" i="2"/>
  <c r="C44" i="2"/>
  <c r="C55" i="2" s="1"/>
  <c r="F7" i="1" l="1"/>
  <c r="F7" i="9"/>
  <c r="F7" i="8"/>
  <c r="F8" i="8"/>
  <c r="F8" i="9"/>
  <c r="F8" i="1"/>
  <c r="D56" i="2"/>
  <c r="I23" i="2"/>
  <c r="I19" i="2"/>
  <c r="I21" i="2"/>
  <c r="I22" i="2"/>
  <c r="F18" i="1"/>
  <c r="F17" i="1"/>
  <c r="F16" i="1"/>
  <c r="F15" i="1"/>
  <c r="F9" i="9" l="1"/>
  <c r="F9" i="8"/>
  <c r="F9" i="1"/>
  <c r="K6" i="1" s="1"/>
  <c r="K7" i="1"/>
  <c r="I20" i="2"/>
  <c r="C27" i="1" l="1"/>
  <c r="D7" i="5" s="1"/>
  <c r="K6" i="8"/>
  <c r="K10" i="8" s="1"/>
  <c r="C27" i="8"/>
  <c r="D8" i="5" s="1"/>
  <c r="K10" i="1"/>
  <c r="C27" i="9"/>
  <c r="D9" i="5" s="1"/>
  <c r="K6" i="9"/>
  <c r="K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author>
    <author>Cameron Belliss</author>
  </authors>
  <commentList>
    <comment ref="F4" authorId="0" shapeId="0" xr:uid="{48F2AF59-EA70-43A2-8A38-76E6C49C13FE}">
      <text>
        <r>
          <rPr>
            <b/>
            <sz val="9"/>
            <color indexed="81"/>
            <rFont val="Tahoma"/>
            <family val="2"/>
          </rPr>
          <t>Simon:</t>
        </r>
        <r>
          <rPr>
            <sz val="9"/>
            <color indexed="81"/>
            <rFont val="Tahoma"/>
            <family val="2"/>
          </rPr>
          <t xml:space="preserve">
Not used
</t>
        </r>
      </text>
    </comment>
    <comment ref="D49" authorId="0" shapeId="0" xr:uid="{942EFC9F-7279-4240-9B21-43E139757BB4}">
      <text>
        <r>
          <rPr>
            <b/>
            <sz val="9"/>
            <color indexed="81"/>
            <rFont val="Tahoma"/>
            <family val="2"/>
          </rPr>
          <t>Simon:</t>
        </r>
        <r>
          <rPr>
            <sz val="9"/>
            <color indexed="81"/>
            <rFont val="Tahoma"/>
            <family val="2"/>
          </rPr>
          <t xml:space="preserve">
Bad St Leonhard to Trieste</t>
        </r>
      </text>
    </comment>
    <comment ref="C50" authorId="0" shapeId="0" xr:uid="{583F5272-52D3-4BE4-A866-930B053A53A9}">
      <text>
        <r>
          <rPr>
            <b/>
            <sz val="9"/>
            <color indexed="81"/>
            <rFont val="Tahoma"/>
            <family val="2"/>
          </rPr>
          <t>Simon:</t>
        </r>
        <r>
          <rPr>
            <sz val="9"/>
            <color indexed="81"/>
            <rFont val="Tahoma"/>
            <family val="2"/>
          </rPr>
          <t xml:space="preserve">
Melbourne to Lyttelton</t>
        </r>
      </text>
    </comment>
    <comment ref="D50" authorId="0" shapeId="0" xr:uid="{3EB63E19-85B1-40E6-9C47-42EC8116FF94}">
      <text>
        <r>
          <rPr>
            <b/>
            <sz val="9"/>
            <color indexed="81"/>
            <rFont val="Tahoma"/>
            <family val="2"/>
          </rPr>
          <t>Simon:</t>
        </r>
        <r>
          <rPr>
            <sz val="9"/>
            <color indexed="81"/>
            <rFont val="Tahoma"/>
            <family val="2"/>
          </rPr>
          <t xml:space="preserve">
Trieste to Lyttelton</t>
        </r>
      </text>
    </comment>
    <comment ref="E50" authorId="1" shapeId="0" xr:uid="{B72CDF99-D49D-456D-B8A2-C0E631E5FFFE}">
      <text>
        <r>
          <rPr>
            <sz val="9"/>
            <color indexed="81"/>
            <rFont val="Tahoma"/>
            <family val="2"/>
          </rPr>
          <t xml:space="preserve">Shipping Distance
Montevideo to Lyttleton - via Cape Good Hope
</t>
        </r>
      </text>
    </comment>
    <comment ref="C51" authorId="0" shapeId="0" xr:uid="{1B99144F-E7A0-4C3D-97DC-3015E2254D8D}">
      <text>
        <r>
          <rPr>
            <b/>
            <sz val="9"/>
            <color indexed="81"/>
            <rFont val="Tahoma"/>
            <family val="2"/>
          </rPr>
          <t>Simon:</t>
        </r>
        <r>
          <rPr>
            <sz val="9"/>
            <color indexed="81"/>
            <rFont val="Tahoma"/>
            <family val="2"/>
          </rPr>
          <t xml:space="preserve">
Wodonga to Melbourne
</t>
        </r>
      </text>
    </comment>
    <comment ref="E51" authorId="1" shapeId="0" xr:uid="{F2FE9D87-8B54-48F4-AD60-2492E2D16984}">
      <text>
        <r>
          <rPr>
            <sz val="9"/>
            <color indexed="81"/>
            <rFont val="Tahoma"/>
            <family val="2"/>
          </rPr>
          <t>Trucking Distance
Mill to Montevideo</t>
        </r>
      </text>
    </comment>
  </commentList>
</comments>
</file>

<file path=xl/sharedStrings.xml><?xml version="1.0" encoding="utf-8"?>
<sst xmlns="http://schemas.openxmlformats.org/spreadsheetml/2006/main" count="297" uniqueCount="142">
  <si>
    <t>Instructions:</t>
  </si>
  <si>
    <t>Notes:</t>
  </si>
  <si>
    <t>Name</t>
  </si>
  <si>
    <t>Upfront Carbon</t>
  </si>
  <si>
    <t>Building 1</t>
  </si>
  <si>
    <t>Building 2</t>
  </si>
  <si>
    <t>Building 3</t>
  </si>
  <si>
    <t>Material</t>
  </si>
  <si>
    <t>Quantity</t>
  </si>
  <si>
    <t>Units</t>
  </si>
  <si>
    <t>Upfront Carbon Results</t>
  </si>
  <si>
    <t>Framing timber</t>
  </si>
  <si>
    <t>Timber</t>
  </si>
  <si>
    <t xml:space="preserve">Glue laminated timber (Glulam) </t>
  </si>
  <si>
    <t>NZ (treated)</t>
  </si>
  <si>
    <t>Steel</t>
  </si>
  <si>
    <t>Cross laminated timber (CLT)</t>
  </si>
  <si>
    <t>Concrete</t>
  </si>
  <si>
    <t>Laminated veneer lumber (LVL)</t>
  </si>
  <si>
    <t>Total</t>
  </si>
  <si>
    <t>30 Mpa Concrete</t>
  </si>
  <si>
    <t>35 MPa Concrete</t>
  </si>
  <si>
    <t>40 Mpa Concrete</t>
  </si>
  <si>
    <t>50 Mpa Concrete</t>
  </si>
  <si>
    <t>Structural steel</t>
  </si>
  <si>
    <t>kg</t>
  </si>
  <si>
    <t>Steel reinforcing bar (rebar)</t>
  </si>
  <si>
    <t>Steel reinforcing wire mesh</t>
  </si>
  <si>
    <t>Steel structural deck (Comflor)</t>
  </si>
  <si>
    <t>Particleboard or OSB flooring</t>
  </si>
  <si>
    <t>Total upfront carbon:</t>
  </si>
  <si>
    <t>Product</t>
  </si>
  <si>
    <t>Functional Unit</t>
  </si>
  <si>
    <t>A1-A3</t>
  </si>
  <si>
    <t>C2</t>
  </si>
  <si>
    <t>C3</t>
  </si>
  <si>
    <t>C4</t>
  </si>
  <si>
    <t>International Transport</t>
  </si>
  <si>
    <t>Structural Steel</t>
  </si>
  <si>
    <t>Surfaced, kiln tried timber with H1.2 preservative re-dried</t>
  </si>
  <si>
    <t>Glulam with H1.2 preservative re-dried</t>
  </si>
  <si>
    <t>CLT with H1.2 preservative re-dried</t>
  </si>
  <si>
    <t>35MPa Concrete</t>
  </si>
  <si>
    <t>Steel reinforcing bar</t>
  </si>
  <si>
    <t>Steel reinforcing wire</t>
  </si>
  <si>
    <t>Particleboard or OSB Floorint</t>
  </si>
  <si>
    <t>Glulam (untreated from Austria)</t>
  </si>
  <si>
    <t>CLT (untreated from Austria)</t>
  </si>
  <si>
    <t>CLT (treated from Australia)</t>
  </si>
  <si>
    <t>Dropdowns used in calculator</t>
  </si>
  <si>
    <t>Densities of selected building materials</t>
  </si>
  <si>
    <t>Options for CLT/Glulam</t>
  </si>
  <si>
    <t>Density</t>
  </si>
  <si>
    <t>Notes</t>
  </si>
  <si>
    <t>Density of Glulam</t>
  </si>
  <si>
    <t>t/m3</t>
  </si>
  <si>
    <t>Australia (treated)</t>
  </si>
  <si>
    <t>Density of CLT</t>
  </si>
  <si>
    <t>Austria (untreated)</t>
  </si>
  <si>
    <t>Density of Comflor (steel only)</t>
  </si>
  <si>
    <t>kg/m2</t>
  </si>
  <si>
    <t>From Tata Europe EPD</t>
  </si>
  <si>
    <t>Density of wire mesh reinforcing</t>
  </si>
  <si>
    <t>SE62 Res SI. 200mm x 200mm grid of 6.1mm wire</t>
  </si>
  <si>
    <t>Density of 19mm particleboard</t>
  </si>
  <si>
    <t>From WPMA</t>
  </si>
  <si>
    <t>Transport</t>
  </si>
  <si>
    <t>Transport Emission Factors</t>
  </si>
  <si>
    <t>Output</t>
  </si>
  <si>
    <t>Truck</t>
  </si>
  <si>
    <t>AU Rail</t>
  </si>
  <si>
    <t>EU Rail</t>
  </si>
  <si>
    <t>Ship</t>
  </si>
  <si>
    <t>kg CO2 per t-km</t>
  </si>
  <si>
    <t>kg CO2 per m3-km of glulam</t>
  </si>
  <si>
    <t xml:space="preserve">kg CO2 per m3-km of CLT </t>
  </si>
  <si>
    <t>Transport Distances (km)</t>
  </si>
  <si>
    <t>Mode</t>
  </si>
  <si>
    <t>Australia (Wodonga)</t>
  </si>
  <si>
    <t>Austria (Bad St Leonhard)</t>
  </si>
  <si>
    <t>Train</t>
  </si>
  <si>
    <t>Transport Emissions for CLT andf Glulam (kg CO2 eq per m3 transported)</t>
  </si>
  <si>
    <t>Glulam</t>
  </si>
  <si>
    <t>CLT</t>
  </si>
  <si>
    <t>Important Assumptions</t>
  </si>
  <si>
    <t>Go to the 'Results' tab to see overall global warming potential comparison</t>
  </si>
  <si>
    <t>Building 1:</t>
  </si>
  <si>
    <t>Building 2:</t>
  </si>
  <si>
    <t>Building 3:</t>
  </si>
  <si>
    <t>For each building you want to compare (teal tabs): Fill in yellow cells (name and materials used)</t>
  </si>
  <si>
    <t>Building Carbon Calculator</t>
  </si>
  <si>
    <r>
      <t>[kgC0</t>
    </r>
    <r>
      <rPr>
        <b/>
        <vertAlign val="subscript"/>
        <sz val="9"/>
        <color rgb="FF14BBBB"/>
        <rFont val="Century Gothic"/>
        <family val="2"/>
        <scheme val="major"/>
      </rPr>
      <t>2</t>
    </r>
    <r>
      <rPr>
        <b/>
        <sz val="9"/>
        <color rgb="FF14BBBB"/>
        <rFont val="Century Gothic"/>
        <family val="2"/>
        <scheme val="major"/>
      </rPr>
      <t>eq]</t>
    </r>
  </si>
  <si>
    <r>
      <t>kg CO</t>
    </r>
    <r>
      <rPr>
        <vertAlign val="subscript"/>
        <sz val="12"/>
        <color theme="1"/>
        <rFont val="Century Gothic"/>
        <family val="2"/>
        <scheme val="major"/>
      </rPr>
      <t>2</t>
    </r>
    <r>
      <rPr>
        <sz val="12"/>
        <color theme="1"/>
        <rFont val="Century Gothic"/>
        <family val="2"/>
        <scheme val="major"/>
      </rPr>
      <t xml:space="preserve"> eq</t>
    </r>
  </si>
  <si>
    <r>
      <t>m</t>
    </r>
    <r>
      <rPr>
        <vertAlign val="superscript"/>
        <sz val="11"/>
        <color theme="1"/>
        <rFont val="Calibri"/>
        <family val="2"/>
        <scheme val="minor"/>
      </rPr>
      <t>3</t>
    </r>
  </si>
  <si>
    <r>
      <t>m</t>
    </r>
    <r>
      <rPr>
        <vertAlign val="superscript"/>
        <sz val="11"/>
        <color theme="1"/>
        <rFont val="Calibri"/>
        <family val="2"/>
        <scheme val="minor"/>
      </rPr>
      <t>2</t>
    </r>
  </si>
  <si>
    <r>
      <t>m</t>
    </r>
    <r>
      <rPr>
        <vertAlign val="superscript"/>
        <sz val="11"/>
        <color theme="1"/>
        <rFont val="Calibri"/>
        <family val="2"/>
        <scheme val="minor"/>
      </rPr>
      <t>3</t>
    </r>
    <r>
      <rPr>
        <sz val="11"/>
        <color theme="1"/>
        <rFont val="Calibri"/>
        <family val="2"/>
        <scheme val="minor"/>
      </rPr>
      <t xml:space="preserve"> of timber (density: 486 kg/m3)</t>
    </r>
  </si>
  <si>
    <r>
      <t>m</t>
    </r>
    <r>
      <rPr>
        <vertAlign val="superscript"/>
        <sz val="11"/>
        <color theme="1"/>
        <rFont val="Calibri"/>
        <family val="2"/>
        <scheme val="minor"/>
      </rPr>
      <t>3</t>
    </r>
    <r>
      <rPr>
        <sz val="11"/>
        <color theme="1"/>
        <rFont val="Calibri"/>
        <family val="2"/>
        <scheme val="minor"/>
      </rPr>
      <t xml:space="preserve"> of timber (density: 491 kg/m3)</t>
    </r>
  </si>
  <si>
    <r>
      <t>m</t>
    </r>
    <r>
      <rPr>
        <vertAlign val="superscript"/>
        <sz val="11"/>
        <color theme="1"/>
        <rFont val="Calibri"/>
        <family val="2"/>
        <scheme val="minor"/>
      </rPr>
      <t>3</t>
    </r>
    <r>
      <rPr>
        <sz val="11"/>
        <color theme="1"/>
        <rFont val="Calibri"/>
        <family val="2"/>
        <scheme val="minor"/>
      </rPr>
      <t xml:space="preserve"> of timber (density: 500 kg/m3)</t>
    </r>
  </si>
  <si>
    <t>Custom EPD 1</t>
  </si>
  <si>
    <t>Custom EPD 2</t>
  </si>
  <si>
    <t>Custom EPD 3</t>
  </si>
  <si>
    <r>
      <t>Results</t>
    </r>
    <r>
      <rPr>
        <b/>
        <i/>
        <sz val="12"/>
        <color rgb="FF14BBBB"/>
        <rFont val="Century Gothic"/>
        <family val="2"/>
        <scheme val="major"/>
      </rPr>
      <t xml:space="preserve"> (Automatically Populated)</t>
    </r>
  </si>
  <si>
    <t>Disclaimer - The spreadsheet has been developed as a tool to assist in the comparison of carbon footprint impacts of use of structural building materials in the New Zealand construction market. The spreadsheet is provided "as-is" and is to be used at your own risk. No warranties as to performance, fitness for a particular purpose, or any other warranties whether expressed or implied are provided. Naylor Love does not accept responsibility of any kind to any third parties who make use of the contents of the spreadsheet.</t>
  </si>
  <si>
    <r>
      <rPr>
        <b/>
        <i/>
        <sz val="8"/>
        <color theme="1"/>
        <rFont val="Calibri"/>
        <family val="2"/>
        <scheme val="minor"/>
      </rPr>
      <t>Disclaimer</t>
    </r>
    <r>
      <rPr>
        <i/>
        <sz val="8"/>
        <color theme="1"/>
        <rFont val="Calibri"/>
        <family val="2"/>
        <scheme val="minor"/>
      </rPr>
      <t xml:space="preserve"> - The spreadsheet has been developed as a tool to assist in the comparison of carbon footprint impacts of use of structural building materials in the New Zealand construction market. The spreadsheet is provided "as-is" and is to be used at your own risk. No warranties as to performance, fitness for a particular purpose, or any other warranties whether expressed or implied are provided. Naylor Love does not accept responsibility of any kind to any third parties who make use of the contents of the spreadsheet.</t>
    </r>
  </si>
  <si>
    <r>
      <t>kg or m</t>
    </r>
    <r>
      <rPr>
        <vertAlign val="superscript"/>
        <sz val="11"/>
        <rFont val="Calibri"/>
        <family val="2"/>
        <scheme val="minor"/>
      </rPr>
      <t>3</t>
    </r>
  </si>
  <si>
    <r>
      <t>Raw EPD Emission Factors (kg CO</t>
    </r>
    <r>
      <rPr>
        <b/>
        <vertAlign val="subscript"/>
        <sz val="18"/>
        <color rgb="FF14BBBB"/>
        <rFont val="Century Gothic"/>
        <family val="2"/>
        <scheme val="major"/>
      </rPr>
      <t>2</t>
    </r>
    <r>
      <rPr>
        <b/>
        <sz val="18"/>
        <color rgb="FF14BBBB"/>
        <rFont val="Century Gothic"/>
        <family val="2"/>
        <scheme val="major"/>
      </rPr>
      <t xml:space="preserve"> eq)</t>
    </r>
  </si>
  <si>
    <t>Individual results showing the contribution of each material type (timber, steel, concrete) are generated in each building's worksheet.</t>
  </si>
  <si>
    <t>The sample data in the calculator is for a six-storey, 10,000 square metre building, assuming a level site with a similar roof structure.</t>
  </si>
  <si>
    <t>To share your results, report a bug or suggest additional EPD data to be added, cameron.belliss@naylorlove.co.nz</t>
  </si>
  <si>
    <t>Background data and assumptions are included in the last two tabs.</t>
  </si>
  <si>
    <t>LVL</t>
  </si>
  <si>
    <r>
      <t>m</t>
    </r>
    <r>
      <rPr>
        <vertAlign val="superscript"/>
        <sz val="11"/>
        <color theme="1"/>
        <rFont val="Calibri"/>
        <family val="2"/>
        <scheme val="minor"/>
      </rPr>
      <t>3</t>
    </r>
    <r>
      <rPr>
        <sz val="11"/>
        <color theme="1"/>
        <rFont val="Calibri"/>
        <family val="2"/>
        <scheme val="minor"/>
      </rPr>
      <t xml:space="preserve"> of timber (density: 570 kg/m3)</t>
    </r>
  </si>
  <si>
    <t>Glulam (treated from Australia)</t>
  </si>
  <si>
    <t>LVL (untreated from Austria)</t>
  </si>
  <si>
    <t>LVL (same as glulam)</t>
  </si>
  <si>
    <t>Framing timber H1.2</t>
  </si>
  <si>
    <t>Standard</t>
  </si>
  <si>
    <t>25 MPa Concrete</t>
  </si>
  <si>
    <t>30 MPa Concrete</t>
  </si>
  <si>
    <t>40 MPa Concrete</t>
  </si>
  <si>
    <t>50 MPa Concrete</t>
  </si>
  <si>
    <t>Source / Mix</t>
  </si>
  <si>
    <t>Custom EPD 4</t>
  </si>
  <si>
    <t>Custom EPD 5</t>
  </si>
  <si>
    <t>Custom EPDs</t>
  </si>
  <si>
    <t>Biogenic Carbon</t>
  </si>
  <si>
    <t>Biogenic</t>
  </si>
  <si>
    <t>Concrete EPD values are based on generic concrete mixes, and provide options to reduce the upfront carbon by selecting % reduction from the base. For more accurate results, work with a concrete supplier to determine a site specific EPD that can be achieved for a mix in a given location and input this as a custom EPD.</t>
  </si>
  <si>
    <t>Custom EPD values can be added in the 'Background Data' tab and selected for each building</t>
  </si>
  <si>
    <t>CLT (untreated from Uruguay)</t>
  </si>
  <si>
    <t>Uruguay(Tacuarembo)</t>
  </si>
  <si>
    <t>Glulam (untreated from Uruguay)</t>
  </si>
  <si>
    <t>Uruguay (untreated)</t>
  </si>
  <si>
    <t>Note 21.3kg/m3 for transport to Montevideo Port in arboreal EPD</t>
  </si>
  <si>
    <t>Upfron carbon values assessed based on EPD values for A1-A3 only + international transportation</t>
  </si>
  <si>
    <t>Timber Example</t>
  </si>
  <si>
    <t>Steel Example</t>
  </si>
  <si>
    <t>Concrete Example</t>
  </si>
  <si>
    <t>International transportation is accounted for materials from Austria, Australia and Uruguay based on shipping to Lyttleton, Christchurch. No national transport is currently allowed for, any additional allowances for national transport may be made by the user.</t>
  </si>
  <si>
    <t>Transport emmission factors are based on the MfE 2024 emmissions guidance, for long-haul trucking, rail, and an averaged value from containerised international shipping</t>
  </si>
  <si>
    <t xml:space="preserve"> - values taken from MfE 2024 guidance</t>
  </si>
  <si>
    <r>
      <t xml:space="preserve">
</t>
    </r>
    <r>
      <rPr>
        <b/>
        <sz val="24"/>
        <color rgb="FF14BBBB"/>
        <rFont val="Century Gothic"/>
        <family val="2"/>
        <scheme val="major"/>
      </rPr>
      <t>Building Carbon Calculator - 2025 Update</t>
    </r>
    <r>
      <rPr>
        <sz val="12"/>
        <color theme="1"/>
        <rFont val="Arial"/>
        <family val="2"/>
      </rPr>
      <t xml:space="preserve">
</t>
    </r>
    <r>
      <rPr>
        <sz val="11"/>
        <color theme="1"/>
        <rFont val="Calibri"/>
        <family val="2"/>
        <scheme val="minor"/>
      </rPr>
      <t>This calculator estimates carbon emissions (as global warming potential over 100 years, or GWP</t>
    </r>
    <r>
      <rPr>
        <vertAlign val="subscript"/>
        <sz val="11"/>
        <color theme="1"/>
        <rFont val="Calibri"/>
        <family val="2"/>
        <scheme val="minor"/>
      </rPr>
      <t>100</t>
    </r>
    <r>
      <rPr>
        <sz val="11"/>
        <color theme="1"/>
        <rFont val="Calibri"/>
        <family val="2"/>
        <scheme val="minor"/>
      </rPr>
      <t xml:space="preserve">) associated with </t>
    </r>
    <r>
      <rPr>
        <b/>
        <sz val="11"/>
        <color theme="1"/>
        <rFont val="Calibri"/>
        <family val="2"/>
        <scheme val="minor"/>
      </rPr>
      <t>structural building elements only</t>
    </r>
    <r>
      <rPr>
        <sz val="11"/>
        <color theme="1"/>
        <rFont val="Calibri"/>
        <family val="2"/>
        <scheme val="minor"/>
      </rPr>
      <t xml:space="preserve">, i.e. beams, columns and structural wall and floor components. There are also significant carbon savings to be gained from examining cladding and fitout components. 
We’ve used the best available data and have followed international best practice to determine these results. Results are given in 'upfront' emissions (production and international transport of materials). </t>
    </r>
    <r>
      <rPr>
        <sz val="12"/>
        <color theme="1"/>
        <rFont val="Arial"/>
        <family val="2"/>
      </rPr>
      <t xml:space="preserve">
</t>
    </r>
    <r>
      <rPr>
        <sz val="11"/>
        <color theme="1"/>
        <rFont val="Calibri"/>
        <family val="2"/>
      </rPr>
      <t xml:space="preserve">We note that both "End of Life" and "Operational" carbon assessments </t>
    </r>
    <r>
      <rPr>
        <u/>
        <sz val="11"/>
        <color theme="1"/>
        <rFont val="Calibri"/>
        <family val="2"/>
      </rPr>
      <t>are not</t>
    </r>
    <r>
      <rPr>
        <sz val="11"/>
        <color theme="1"/>
        <rFont val="Calibri"/>
        <family val="2"/>
      </rPr>
      <t xml:space="preserve"> included in this calculator. Both of these may have a significant impact on whole-of-life carbons assessments.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</si>
</sst>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000"/>
    <numFmt numFmtId="166" formatCode="_-* #,##0_-;\-* #,##0_-;_-* &quot;-&quot;??_-;_-@_-"/>
    <numFmt numFmtId="167" formatCode="#,##0_ ;\-#,##0\ "/>
  </numFmts>
  <fonts count="38"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Arial"/>
      <family val="2"/>
    </font>
    <font>
      <sz val="12"/>
      <color theme="1"/>
      <name val="Arial"/>
      <family val="2"/>
    </font>
    <font>
      <sz val="12"/>
      <color theme="1"/>
      <name val="Century Gothic"/>
      <family val="2"/>
      <scheme val="major"/>
    </font>
    <font>
      <b/>
      <sz val="12"/>
      <color rgb="FF14BBBB"/>
      <name val="Century Gothic"/>
      <family val="2"/>
      <scheme val="major"/>
    </font>
    <font>
      <vertAlign val="subscript"/>
      <sz val="11"/>
      <color theme="1"/>
      <name val="Calibri"/>
      <family val="2"/>
      <scheme val="minor"/>
    </font>
    <font>
      <sz val="14"/>
      <color theme="1"/>
      <name val="Calibri"/>
      <family val="2"/>
      <scheme val="minor"/>
    </font>
    <font>
      <b/>
      <sz val="24"/>
      <color rgb="FF14BBBB"/>
      <name val="Century Gothic"/>
      <family val="2"/>
      <scheme val="major"/>
    </font>
    <font>
      <b/>
      <sz val="18"/>
      <color rgb="FF14BBBB"/>
      <name val="Century Gothic"/>
      <family val="2"/>
      <scheme val="major"/>
    </font>
    <font>
      <b/>
      <sz val="14"/>
      <color rgb="FF14BBBB"/>
      <name val="Century Gothic"/>
      <family val="2"/>
      <scheme val="major"/>
    </font>
    <font>
      <sz val="11"/>
      <color theme="1"/>
      <name val="Century Gothic"/>
      <family val="2"/>
      <scheme val="major"/>
    </font>
    <font>
      <b/>
      <sz val="11"/>
      <color theme="1"/>
      <name val="Century Gothic"/>
      <family val="2"/>
      <scheme val="major"/>
    </font>
    <font>
      <b/>
      <sz val="26"/>
      <color rgb="FF14BBBB"/>
      <name val="Century Gothic"/>
      <family val="2"/>
      <scheme val="major"/>
    </font>
    <font>
      <b/>
      <sz val="11"/>
      <color rgb="FF14BBBB"/>
      <name val="Century Gothic"/>
      <family val="2"/>
      <scheme val="major"/>
    </font>
    <font>
      <sz val="9"/>
      <color theme="1"/>
      <name val="Calibri"/>
      <family val="2"/>
      <scheme val="minor"/>
    </font>
    <font>
      <b/>
      <sz val="9"/>
      <color rgb="FF14BBBB"/>
      <name val="Century Gothic"/>
      <family val="2"/>
      <scheme val="major"/>
    </font>
    <font>
      <b/>
      <vertAlign val="subscript"/>
      <sz val="9"/>
      <color rgb="FF14BBBB"/>
      <name val="Century Gothic"/>
      <family val="2"/>
      <scheme val="major"/>
    </font>
    <font>
      <vertAlign val="subscript"/>
      <sz val="12"/>
      <color theme="1"/>
      <name val="Century Gothic"/>
      <family val="2"/>
      <scheme val="major"/>
    </font>
    <font>
      <vertAlign val="superscript"/>
      <sz val="11"/>
      <color theme="1"/>
      <name val="Calibri"/>
      <family val="2"/>
      <scheme val="minor"/>
    </font>
    <font>
      <sz val="8"/>
      <color theme="1"/>
      <name val="Calibri"/>
      <family val="2"/>
      <scheme val="minor"/>
    </font>
    <font>
      <i/>
      <sz val="9"/>
      <color theme="1"/>
      <name val="Calibri"/>
      <family val="2"/>
      <scheme val="minor"/>
    </font>
    <font>
      <sz val="8"/>
      <name val="Calibri"/>
      <family val="2"/>
      <scheme val="minor"/>
    </font>
    <font>
      <i/>
      <sz val="8"/>
      <color theme="1"/>
      <name val="Calibri"/>
      <family val="2"/>
      <scheme val="minor"/>
    </font>
    <font>
      <b/>
      <i/>
      <sz val="12"/>
      <color rgb="FF14BBBB"/>
      <name val="Century Gothic"/>
      <family val="2"/>
      <scheme val="major"/>
    </font>
    <font>
      <b/>
      <i/>
      <sz val="8"/>
      <color theme="1"/>
      <name val="Calibri"/>
      <family val="2"/>
      <scheme val="minor"/>
    </font>
    <font>
      <b/>
      <sz val="16"/>
      <color rgb="FF14BBBB"/>
      <name val="Century Gothic"/>
      <family val="2"/>
      <scheme val="major"/>
    </font>
    <font>
      <u/>
      <sz val="11"/>
      <color rgb="FF14BBBB"/>
      <name val="Calibri"/>
      <family val="2"/>
      <scheme val="minor"/>
    </font>
    <font>
      <sz val="11"/>
      <name val="Calibri"/>
      <family val="2"/>
      <scheme val="minor"/>
    </font>
    <font>
      <vertAlign val="superscript"/>
      <sz val="11"/>
      <name val="Calibri"/>
      <family val="2"/>
      <scheme val="minor"/>
    </font>
    <font>
      <b/>
      <vertAlign val="subscript"/>
      <sz val="18"/>
      <color rgb="FF14BBBB"/>
      <name val="Century Gothic"/>
      <family val="2"/>
      <scheme val="major"/>
    </font>
    <font>
      <u/>
      <sz val="11"/>
      <color theme="10"/>
      <name val="Calibri"/>
      <family val="2"/>
      <scheme val="minor"/>
    </font>
    <font>
      <sz val="11"/>
      <color theme="1"/>
      <name val="Calibri"/>
      <family val="2"/>
    </font>
    <font>
      <u/>
      <sz val="11"/>
      <color theme="1"/>
      <name val="Calibri"/>
      <family val="2"/>
    </font>
    <font>
      <b/>
      <sz val="11"/>
      <color theme="0"/>
      <name val="Century Gothic"/>
      <family val="2"/>
      <scheme val="major"/>
    </font>
  </fonts>
  <fills count="7">
    <fill>
      <patternFill patternType="none"/>
    </fill>
    <fill>
      <patternFill patternType="gray125"/>
    </fill>
    <fill>
      <patternFill patternType="solid">
        <fgColor rgb="FFFFFF00"/>
        <bgColor indexed="64"/>
      </patternFill>
    </fill>
    <fill>
      <patternFill patternType="solid">
        <fgColor rgb="FF14BBBB"/>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27">
    <border>
      <left/>
      <right/>
      <top/>
      <bottom/>
      <diagonal/>
    </border>
    <border>
      <left style="thin">
        <color theme="0"/>
      </left>
      <right style="thin">
        <color theme="0"/>
      </right>
      <top style="thin">
        <color theme="0"/>
      </top>
      <bottom style="thin">
        <color theme="0"/>
      </bottom>
      <diagonal/>
    </border>
    <border>
      <left/>
      <right style="thin">
        <color rgb="FF14BBBB"/>
      </right>
      <top/>
      <bottom/>
      <diagonal/>
    </border>
    <border>
      <left style="thin">
        <color rgb="FF14BBBB"/>
      </left>
      <right style="thin">
        <color rgb="FF14BBBB"/>
      </right>
      <top style="thin">
        <color rgb="FF14BBBB"/>
      </top>
      <bottom style="thin">
        <color rgb="FF14BBBB"/>
      </bottom>
      <diagonal/>
    </border>
    <border>
      <left style="thin">
        <color rgb="FF14BBBB"/>
      </left>
      <right/>
      <top style="thin">
        <color rgb="FF14BBBB"/>
      </top>
      <bottom/>
      <diagonal/>
    </border>
    <border>
      <left/>
      <right/>
      <top style="thin">
        <color rgb="FF14BBBB"/>
      </top>
      <bottom/>
      <diagonal/>
    </border>
    <border>
      <left/>
      <right style="thin">
        <color rgb="FF14BBBB"/>
      </right>
      <top style="thin">
        <color rgb="FF14BBBB"/>
      </top>
      <bottom/>
      <diagonal/>
    </border>
    <border>
      <left style="thin">
        <color rgb="FF14BBBB"/>
      </left>
      <right/>
      <top/>
      <bottom/>
      <diagonal/>
    </border>
    <border>
      <left style="thin">
        <color rgb="FF14BBBB"/>
      </left>
      <right/>
      <top/>
      <bottom style="thin">
        <color rgb="FF14BBBB"/>
      </bottom>
      <diagonal/>
    </border>
    <border>
      <left/>
      <right/>
      <top/>
      <bottom style="thin">
        <color rgb="FF14BBBB"/>
      </bottom>
      <diagonal/>
    </border>
    <border>
      <left/>
      <right style="thin">
        <color rgb="FF14BBBB"/>
      </right>
      <top/>
      <bottom style="thin">
        <color rgb="FF14BBBB"/>
      </bottom>
      <diagonal/>
    </border>
    <border>
      <left style="thin">
        <color rgb="FF14BBBB"/>
      </left>
      <right/>
      <top style="thin">
        <color rgb="FF14BBBB"/>
      </top>
      <bottom style="thin">
        <color rgb="FF14BBBB"/>
      </bottom>
      <diagonal/>
    </border>
    <border>
      <left/>
      <right style="thin">
        <color rgb="FF14BBBB"/>
      </right>
      <top style="thin">
        <color rgb="FF14BBBB"/>
      </top>
      <bottom style="thin">
        <color rgb="FF14BBBB"/>
      </bottom>
      <diagonal/>
    </border>
    <border>
      <left style="thin">
        <color rgb="FF14BBBB"/>
      </left>
      <right style="thin">
        <color rgb="FF14BBBB"/>
      </right>
      <top style="thin">
        <color rgb="FF14BBBB"/>
      </top>
      <bottom/>
      <diagonal/>
    </border>
    <border>
      <left/>
      <right/>
      <top style="thin">
        <color rgb="FF14BBBB"/>
      </top>
      <bottom style="thin">
        <color rgb="FF14BBBB"/>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14BBBB"/>
      </left>
      <right style="medium">
        <color rgb="FF14BBBB"/>
      </right>
      <top style="medium">
        <color rgb="FF14BBBB"/>
      </top>
      <bottom style="medium">
        <color rgb="FF14BBBB"/>
      </bottom>
      <diagonal/>
    </border>
    <border>
      <left style="medium">
        <color rgb="FF14BBBB"/>
      </left>
      <right style="medium">
        <color rgb="FF14BBBB"/>
      </right>
      <top style="medium">
        <color rgb="FF14BBBB"/>
      </top>
      <bottom/>
      <diagonal/>
    </border>
    <border>
      <left style="medium">
        <color rgb="FF14BBBB"/>
      </left>
      <right style="medium">
        <color rgb="FF14BBBB"/>
      </right>
      <top/>
      <bottom style="medium">
        <color rgb="FF14BBBB"/>
      </bottom>
      <diagonal/>
    </border>
    <border>
      <left/>
      <right/>
      <top/>
      <bottom style="medium">
        <color rgb="FF14BBBB"/>
      </bottom>
      <diagonal/>
    </border>
    <border>
      <left style="thin">
        <color rgb="FF14BBBB"/>
      </left>
      <right style="thin">
        <color rgb="FF14BBBB"/>
      </right>
      <top style="thin">
        <color rgb="FF14BBBB"/>
      </top>
      <bottom style="thin">
        <color theme="4"/>
      </bottom>
      <diagonal/>
    </border>
    <border>
      <left style="thin">
        <color rgb="FF14BBBB"/>
      </left>
      <right style="thin">
        <color rgb="FF14BBBB"/>
      </right>
      <top/>
      <bottom style="thin">
        <color rgb="FF14BBBB"/>
      </bottom>
      <diagonal/>
    </border>
  </borders>
  <cellStyleXfs count="3">
    <xf numFmtId="0" fontId="0" fillId="0" borderId="0"/>
    <xf numFmtId="43" fontId="4" fillId="0" borderId="0" applyFont="0" applyFill="0" applyBorder="0" applyAlignment="0" applyProtection="0"/>
    <xf numFmtId="0" fontId="34" fillId="0" borderId="0" applyNumberFormat="0" applyFill="0" applyBorder="0" applyAlignment="0" applyProtection="0"/>
  </cellStyleXfs>
  <cellXfs count="114">
    <xf numFmtId="0" fontId="0" fillId="0" borderId="0" xfId="0"/>
    <xf numFmtId="0" fontId="5" fillId="0" borderId="1" xfId="0" applyFont="1" applyBorder="1"/>
    <xf numFmtId="0" fontId="5" fillId="0" borderId="0" xfId="0" applyFont="1"/>
    <xf numFmtId="0" fontId="0" fillId="0" borderId="1" xfId="0" applyBorder="1"/>
    <xf numFmtId="0" fontId="10" fillId="0" borderId="1" xfId="0" applyFont="1" applyBorder="1"/>
    <xf numFmtId="0" fontId="1" fillId="0" borderId="1" xfId="0" applyFont="1" applyBorder="1"/>
    <xf numFmtId="0" fontId="13" fillId="0" borderId="1" xfId="0" applyFont="1" applyBorder="1"/>
    <xf numFmtId="0" fontId="1" fillId="0" borderId="1" xfId="0" applyFont="1" applyBorder="1" applyAlignment="1">
      <alignment horizontal="right"/>
    </xf>
    <xf numFmtId="0" fontId="0" fillId="2" borderId="3" xfId="0" applyFill="1" applyBorder="1" applyProtection="1">
      <protection locked="0"/>
    </xf>
    <xf numFmtId="0" fontId="0" fillId="4" borderId="0" xfId="0" applyFill="1"/>
    <xf numFmtId="0" fontId="18" fillId="4" borderId="0" xfId="0" applyFont="1" applyFill="1" applyAlignment="1">
      <alignment wrapText="1"/>
    </xf>
    <xf numFmtId="0" fontId="23" fillId="4" borderId="0" xfId="0" applyFont="1" applyFill="1" applyAlignment="1">
      <alignment wrapText="1"/>
    </xf>
    <xf numFmtId="0" fontId="12" fillId="4" borderId="0" xfId="0" applyFont="1" applyFill="1" applyAlignment="1">
      <alignment horizontal="center" vertical="center"/>
    </xf>
    <xf numFmtId="0" fontId="0" fillId="3" borderId="0" xfId="0" applyFill="1"/>
    <xf numFmtId="0" fontId="0" fillId="4" borderId="7" xfId="0" applyFill="1" applyBorder="1"/>
    <xf numFmtId="0" fontId="17" fillId="4" borderId="0" xfId="0" applyFont="1" applyFill="1"/>
    <xf numFmtId="0" fontId="0" fillId="4" borderId="8" xfId="0" applyFill="1" applyBorder="1"/>
    <xf numFmtId="0" fontId="0" fillId="4" borderId="9" xfId="0" applyFill="1" applyBorder="1"/>
    <xf numFmtId="0" fontId="0" fillId="4" borderId="11" xfId="0" applyFill="1" applyBorder="1"/>
    <xf numFmtId="0" fontId="5" fillId="0" borderId="19" xfId="0" applyFont="1" applyBorder="1"/>
    <xf numFmtId="0" fontId="8" fillId="0" borderId="20" xfId="0" applyFont="1" applyBorder="1"/>
    <xf numFmtId="0" fontId="5" fillId="0" borderId="20" xfId="0" applyFont="1" applyBorder="1"/>
    <xf numFmtId="3" fontId="0" fillId="2" borderId="3" xfId="0" applyNumberFormat="1" applyFill="1" applyBorder="1" applyProtection="1">
      <protection locked="0"/>
    </xf>
    <xf numFmtId="0" fontId="0" fillId="4" borderId="3" xfId="0" applyFill="1" applyBorder="1"/>
    <xf numFmtId="0" fontId="0" fillId="0" borderId="17" xfId="0" applyBorder="1"/>
    <xf numFmtId="0" fontId="0" fillId="0" borderId="18" xfId="0" applyBorder="1"/>
    <xf numFmtId="0" fontId="31" fillId="2" borderId="13" xfId="0" applyFont="1" applyFill="1" applyBorder="1" applyProtection="1">
      <protection locked="0"/>
    </xf>
    <xf numFmtId="0" fontId="30" fillId="0" borderId="16" xfId="2" applyFont="1" applyFill="1" applyBorder="1" applyAlignment="1"/>
    <xf numFmtId="0" fontId="30" fillId="0" borderId="17" xfId="2" applyFont="1" applyFill="1" applyBorder="1" applyAlignment="1"/>
    <xf numFmtId="3" fontId="0" fillId="2" borderId="13" xfId="0" applyNumberFormat="1" applyFill="1" applyBorder="1" applyProtection="1">
      <protection locked="0"/>
    </xf>
    <xf numFmtId="0" fontId="0" fillId="5" borderId="3" xfId="0" applyFill="1" applyBorder="1"/>
    <xf numFmtId="0" fontId="0" fillId="4" borderId="11" xfId="0" applyFill="1" applyBorder="1" applyAlignment="1">
      <alignment horizontal="center"/>
    </xf>
    <xf numFmtId="167" fontId="0" fillId="4" borderId="3" xfId="0" applyNumberFormat="1" applyFill="1" applyBorder="1"/>
    <xf numFmtId="0" fontId="0" fillId="4" borderId="3" xfId="0" applyFill="1" applyBorder="1" applyAlignment="1">
      <alignment horizontal="center"/>
    </xf>
    <xf numFmtId="0" fontId="31" fillId="4" borderId="3" xfId="0" applyFont="1" applyFill="1" applyBorder="1"/>
    <xf numFmtId="164" fontId="31" fillId="4" borderId="3" xfId="0" applyNumberFormat="1" applyFont="1" applyFill="1" applyBorder="1"/>
    <xf numFmtId="2" fontId="0" fillId="4" borderId="3" xfId="0" applyNumberFormat="1" applyFill="1" applyBorder="1"/>
    <xf numFmtId="0" fontId="31" fillId="2" borderId="25" xfId="0" applyFont="1" applyFill="1" applyBorder="1" applyProtection="1">
      <protection locked="0"/>
    </xf>
    <xf numFmtId="0" fontId="0" fillId="4" borderId="0" xfId="0" applyFill="1" applyAlignment="1">
      <alignment horizontal="center"/>
    </xf>
    <xf numFmtId="167" fontId="0" fillId="6" borderId="3" xfId="0" applyNumberFormat="1" applyFill="1" applyBorder="1"/>
    <xf numFmtId="0" fontId="0" fillId="4" borderId="13" xfId="0" applyFill="1" applyBorder="1" applyAlignment="1">
      <alignment horizontal="center"/>
    </xf>
    <xf numFmtId="0" fontId="0" fillId="4" borderId="13" xfId="0" applyFill="1" applyBorder="1"/>
    <xf numFmtId="0" fontId="0" fillId="5" borderId="13" xfId="0" applyFill="1" applyBorder="1"/>
    <xf numFmtId="167" fontId="0" fillId="4" borderId="0" xfId="0" applyNumberFormat="1" applyFill="1"/>
    <xf numFmtId="166" fontId="0" fillId="4" borderId="0" xfId="1" applyNumberFormat="1" applyFont="1" applyFill="1" applyProtection="1"/>
    <xf numFmtId="2" fontId="0" fillId="4" borderId="0" xfId="0" applyNumberFormat="1" applyFill="1"/>
    <xf numFmtId="0" fontId="14" fillId="3" borderId="0" xfId="0" applyFont="1" applyFill="1" applyAlignment="1">
      <alignment horizontal="left" vertical="center"/>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37" fillId="3" borderId="5" xfId="0" applyFont="1" applyFill="1" applyBorder="1" applyAlignment="1">
      <alignment horizontal="center" vertical="center"/>
    </xf>
    <xf numFmtId="0" fontId="16" fillId="4" borderId="21" xfId="0" applyFont="1" applyFill="1" applyBorder="1"/>
    <xf numFmtId="0" fontId="15" fillId="4" borderId="0" xfId="0" applyFont="1" applyFill="1"/>
    <xf numFmtId="0" fontId="37" fillId="0" borderId="0" xfId="0" applyFont="1" applyAlignment="1">
      <alignment horizontal="center" vertical="center"/>
    </xf>
    <xf numFmtId="0" fontId="12" fillId="4" borderId="0" xfId="0" applyFont="1" applyFill="1"/>
    <xf numFmtId="0" fontId="12" fillId="4" borderId="24" xfId="0" applyFont="1" applyFill="1" applyBorder="1"/>
    <xf numFmtId="0" fontId="0" fillId="4" borderId="24" xfId="0" applyFill="1" applyBorder="1"/>
    <xf numFmtId="0" fontId="15" fillId="3" borderId="0" xfId="0" applyFont="1" applyFill="1"/>
    <xf numFmtId="0" fontId="0" fillId="6" borderId="3" xfId="0" applyFill="1" applyBorder="1"/>
    <xf numFmtId="164" fontId="0" fillId="4" borderId="3" xfId="0" applyNumberFormat="1" applyFill="1" applyBorder="1"/>
    <xf numFmtId="0" fontId="24" fillId="4" borderId="0" xfId="0" applyFont="1" applyFill="1"/>
    <xf numFmtId="0" fontId="31" fillId="6" borderId="13" xfId="0" applyFont="1" applyFill="1" applyBorder="1"/>
    <xf numFmtId="0" fontId="26" fillId="4" borderId="0" xfId="0" applyFont="1" applyFill="1"/>
    <xf numFmtId="0" fontId="31" fillId="6" borderId="25" xfId="0" applyFont="1" applyFill="1" applyBorder="1"/>
    <xf numFmtId="0" fontId="29" fillId="4" borderId="0" xfId="0" applyFont="1" applyFill="1"/>
    <xf numFmtId="0" fontId="0" fillId="4" borderId="14" xfId="0" applyFill="1" applyBorder="1"/>
    <xf numFmtId="0" fontId="0" fillId="4" borderId="12" xfId="0" applyFill="1" applyBorder="1"/>
    <xf numFmtId="0" fontId="0" fillId="4" borderId="5" xfId="0" applyFill="1" applyBorder="1"/>
    <xf numFmtId="0" fontId="0" fillId="4" borderId="6" xfId="0" applyFill="1" applyBorder="1"/>
    <xf numFmtId="0" fontId="0" fillId="4" borderId="4" xfId="0" applyFill="1" applyBorder="1"/>
    <xf numFmtId="165" fontId="0" fillId="4" borderId="3" xfId="0" applyNumberFormat="1" applyFill="1" applyBorder="1"/>
    <xf numFmtId="165" fontId="0" fillId="4" borderId="11" xfId="0" applyNumberFormat="1" applyFill="1" applyBorder="1"/>
    <xf numFmtId="165" fontId="0" fillId="4" borderId="13" xfId="0" applyNumberFormat="1" applyFill="1" applyBorder="1"/>
    <xf numFmtId="165" fontId="0" fillId="4" borderId="4" xfId="0" applyNumberFormat="1" applyFill="1" applyBorder="1"/>
    <xf numFmtId="2" fontId="0" fillId="4" borderId="11" xfId="0" applyNumberFormat="1" applyFill="1" applyBorder="1"/>
    <xf numFmtId="2" fontId="0" fillId="4" borderId="13" xfId="0" applyNumberFormat="1" applyFill="1" applyBorder="1"/>
    <xf numFmtId="2" fontId="0" fillId="4" borderId="4" xfId="0" applyNumberFormat="1" applyFill="1" applyBorder="1"/>
    <xf numFmtId="0" fontId="12" fillId="4" borderId="21" xfId="0" applyFont="1" applyFill="1" applyBorder="1"/>
    <xf numFmtId="0" fontId="0" fillId="4" borderId="3" xfId="0" applyFill="1" applyBorder="1" applyAlignment="1">
      <alignment wrapText="1"/>
    </xf>
    <xf numFmtId="0" fontId="15" fillId="3" borderId="9" xfId="0" applyFont="1" applyFill="1" applyBorder="1"/>
    <xf numFmtId="0" fontId="31" fillId="0" borderId="3" xfId="0" applyFont="1" applyBorder="1"/>
    <xf numFmtId="0" fontId="0" fillId="4" borderId="26" xfId="0" applyFill="1" applyBorder="1"/>
    <xf numFmtId="2" fontId="24" fillId="4" borderId="0" xfId="0" applyNumberFormat="1" applyFont="1" applyFill="1"/>
    <xf numFmtId="0" fontId="6" fillId="0" borderId="19" xfId="0" applyFont="1" applyBorder="1" applyAlignment="1">
      <alignment horizontal="left" vertical="top" wrapText="1"/>
    </xf>
    <xf numFmtId="0" fontId="18" fillId="0" borderId="15" xfId="0" applyFont="1" applyBorder="1" applyAlignment="1">
      <alignment horizontal="left" wrapText="1"/>
    </xf>
    <xf numFmtId="0" fontId="18" fillId="0" borderId="0" xfId="0" applyFont="1" applyAlignment="1">
      <alignment horizontal="left" wrapText="1"/>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6" xfId="0" applyFont="1" applyFill="1" applyBorder="1" applyAlignment="1">
      <alignment horizontal="left"/>
    </xf>
    <xf numFmtId="0" fontId="12" fillId="4" borderId="14" xfId="0" applyFont="1" applyFill="1" applyBorder="1" applyAlignment="1">
      <alignment horizontal="center" vertical="center"/>
    </xf>
    <xf numFmtId="0" fontId="12" fillId="4" borderId="12" xfId="0" applyFont="1" applyFill="1" applyBorder="1" applyAlignment="1">
      <alignment horizontal="center" vertical="center"/>
    </xf>
    <xf numFmtId="0" fontId="26" fillId="4" borderId="4" xfId="0" applyFont="1" applyFill="1" applyBorder="1" applyAlignment="1">
      <alignment horizontal="left" vertical="top" wrapText="1"/>
    </xf>
    <xf numFmtId="0" fontId="26" fillId="4" borderId="5" xfId="0" applyFont="1" applyFill="1" applyBorder="1" applyAlignment="1">
      <alignment horizontal="left" vertical="top" wrapText="1"/>
    </xf>
    <xf numFmtId="0" fontId="26" fillId="4" borderId="6" xfId="0" applyFont="1" applyFill="1" applyBorder="1" applyAlignment="1">
      <alignment horizontal="left" vertical="top" wrapText="1"/>
    </xf>
    <xf numFmtId="0" fontId="26" fillId="4" borderId="7"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2" xfId="0" applyFont="1" applyFill="1" applyBorder="1" applyAlignment="1">
      <alignment horizontal="left" vertical="top" wrapText="1"/>
    </xf>
    <xf numFmtId="0" fontId="26" fillId="4" borderId="8" xfId="0" applyFont="1" applyFill="1" applyBorder="1" applyAlignment="1">
      <alignment horizontal="left" vertical="top" wrapText="1"/>
    </xf>
    <xf numFmtId="0" fontId="26" fillId="4" borderId="9" xfId="0" applyFont="1" applyFill="1" applyBorder="1" applyAlignment="1">
      <alignment horizontal="left" vertical="top" wrapText="1"/>
    </xf>
    <xf numFmtId="0" fontId="26" fillId="4" borderId="10" xfId="0" applyFont="1" applyFill="1" applyBorder="1" applyAlignment="1">
      <alignment horizontal="left" vertical="top" wrapText="1"/>
    </xf>
    <xf numFmtId="0" fontId="17" fillId="4" borderId="0" xfId="0" applyFont="1" applyFill="1" applyAlignment="1">
      <alignment horizontal="center"/>
    </xf>
    <xf numFmtId="0" fontId="17" fillId="4" borderId="2" xfId="0" applyFont="1" applyFill="1" applyBorder="1" applyAlignment="1">
      <alignment horizontal="center"/>
    </xf>
    <xf numFmtId="0" fontId="19" fillId="4" borderId="0" xfId="0" applyFont="1" applyFill="1" applyAlignment="1">
      <alignment horizontal="center"/>
    </xf>
    <xf numFmtId="0" fontId="19" fillId="4" borderId="2" xfId="0" applyFont="1" applyFill="1" applyBorder="1" applyAlignment="1">
      <alignment horizontal="center"/>
    </xf>
    <xf numFmtId="3" fontId="0" fillId="4" borderId="0" xfId="0" applyNumberFormat="1" applyFill="1" applyAlignment="1">
      <alignment horizontal="center"/>
    </xf>
    <xf numFmtId="3" fontId="0" fillId="4" borderId="2" xfId="0" applyNumberFormat="1" applyFill="1" applyBorder="1" applyAlignment="1">
      <alignment horizontal="center"/>
    </xf>
    <xf numFmtId="3" fontId="0" fillId="4" borderId="9" xfId="0" applyNumberFormat="1" applyFill="1" applyBorder="1" applyAlignment="1">
      <alignment horizontal="center"/>
    </xf>
    <xf numFmtId="3" fontId="0" fillId="4" borderId="10" xfId="0" applyNumberFormat="1" applyFill="1" applyBorder="1" applyAlignment="1">
      <alignment horizontal="center"/>
    </xf>
    <xf numFmtId="0" fontId="8" fillId="4" borderId="21" xfId="0" applyFont="1" applyFill="1" applyBorder="1" applyAlignment="1">
      <alignment horizontal="center" vertical="center"/>
    </xf>
    <xf numFmtId="166" fontId="0" fillId="4" borderId="21" xfId="1" applyNumberFormat="1" applyFont="1" applyFill="1" applyBorder="1" applyAlignment="1" applyProtection="1">
      <alignment horizontal="center" vertical="center"/>
    </xf>
    <xf numFmtId="166" fontId="7" fillId="4" borderId="21" xfId="1" applyNumberFormat="1" applyFont="1" applyFill="1" applyBorder="1" applyAlignment="1" applyProtection="1">
      <alignment horizontal="center" vertical="center"/>
    </xf>
    <xf numFmtId="0" fontId="16" fillId="2" borderId="21" xfId="0" applyFont="1" applyFill="1" applyBorder="1" applyAlignment="1" applyProtection="1">
      <alignment horizontal="left"/>
      <protection locked="0"/>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0" fillId="4" borderId="0" xfId="0" applyFill="1" applyAlignment="1">
      <alignment horizontal="center"/>
    </xf>
  </cellXfs>
  <cellStyles count="3">
    <cellStyle name="Comma" xfId="1" builtinId="3"/>
    <cellStyle name="Hyperlink" xfId="2" builtinId="8"/>
    <cellStyle name="Normal" xfId="0" builtinId="0"/>
  </cellStyles>
  <dxfs count="91">
    <dxf>
      <font>
        <strike val="0"/>
        <color rgb="FF14BBBB"/>
      </font>
    </dxf>
    <dxf>
      <font>
        <color rgb="FFFF0000"/>
      </font>
    </dxf>
    <dxf>
      <font>
        <strike val="0"/>
        <color rgb="FF14BBBB"/>
      </font>
    </dxf>
    <dxf>
      <font>
        <color rgb="FFFF0000"/>
      </font>
    </dxf>
    <dxf>
      <font>
        <strike val="0"/>
        <color rgb="FF14BBBB"/>
      </font>
    </dxf>
    <dxf>
      <font>
        <color rgb="FFFF0000"/>
      </font>
    </dxf>
    <dxf>
      <font>
        <strike val="0"/>
        <color rgb="FF14BBBB"/>
      </font>
    </dxf>
    <dxf>
      <font>
        <color rgb="FFFF0000"/>
      </font>
    </dxf>
    <dxf>
      <font>
        <strike val="0"/>
        <color rgb="FF14BBBB"/>
      </font>
    </dxf>
    <dxf>
      <font>
        <color rgb="FFFF0000"/>
      </font>
    </dxf>
    <dxf>
      <font>
        <strike val="0"/>
        <color rgb="FF14BBBB"/>
      </font>
    </dxf>
    <dxf>
      <font>
        <color rgb="FFFF0000"/>
      </font>
    </dxf>
    <dxf>
      <fill>
        <patternFill>
          <fgColor indexed="64"/>
          <bgColor theme="0"/>
        </patternFill>
      </fill>
      <border diagonalUp="0" diagonalDown="0">
        <left style="thin">
          <color rgb="FF14BBBB"/>
        </left>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right style="thin">
          <color rgb="FF14BBBB"/>
        </right>
        <top style="thin">
          <color rgb="FF14BBBB"/>
        </top>
        <bottom style="thin">
          <color rgb="FF14BBBB"/>
        </bottom>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protection locked="1" hidden="0"/>
    </dxf>
    <dxf>
      <border>
        <bottom style="thin">
          <color rgb="FF14BBBB"/>
        </bottom>
      </border>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numFmt numFmtId="2" formatCode="0.00"/>
      <fill>
        <patternFill>
          <fgColor indexed="64"/>
          <bgColor theme="0"/>
        </patternFill>
      </fill>
      <protection locked="1" hidden="0"/>
    </dxf>
    <dxf>
      <numFmt numFmtId="2" formatCode="0.00"/>
      <fill>
        <patternFill>
          <fgColor indexed="64"/>
          <bgColor theme="0"/>
        </patternFill>
      </fill>
      <border diagonalUp="0" diagonalDown="0">
        <left style="thin">
          <color rgb="FF14BBBB"/>
        </left>
        <right/>
        <top style="thin">
          <color rgb="FF14BBBB"/>
        </top>
        <bottom style="thin">
          <color rgb="FF14BBBB"/>
        </bottom>
      </border>
      <protection locked="1" hidden="0"/>
    </dxf>
    <dxf>
      <numFmt numFmtId="2" formatCode="0.00"/>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right style="thin">
          <color rgb="FF14BBBB"/>
        </right>
        <top style="thin">
          <color rgb="FF14BBBB"/>
        </top>
        <bottom style="thin">
          <color rgb="FF14BBBB"/>
        </bottom>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protection locked="1" hidden="0"/>
    </dxf>
    <dxf>
      <border>
        <bottom style="thin">
          <color rgb="FF14BBBB"/>
        </bottom>
      </border>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fill>
        <patternFill>
          <fgColor indexed="64"/>
          <bgColor theme="0"/>
        </patternFill>
      </fill>
      <protection locked="1" hidden="0"/>
    </dxf>
    <dxf>
      <fill>
        <patternFill>
          <fgColor indexed="64"/>
          <bgColor theme="0"/>
        </patternFill>
      </fill>
      <border diagonalUp="0" diagonalDown="0">
        <left style="thin">
          <color rgb="FF14BBBB"/>
        </left>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right style="thin">
          <color rgb="FF14BBBB"/>
        </right>
        <top style="thin">
          <color rgb="FF14BBBB"/>
        </top>
        <bottom style="thin">
          <color rgb="FF14BBBB"/>
        </bottom>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protection locked="1" hidden="0"/>
    </dxf>
    <dxf>
      <border>
        <bottom style="thin">
          <color rgb="FF14BBBB"/>
        </bottom>
      </border>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numFmt numFmtId="165" formatCode="0.0000"/>
      <fill>
        <patternFill>
          <fgColor indexed="64"/>
          <bgColor theme="0"/>
        </patternFill>
      </fill>
      <border diagonalUp="0" diagonalDown="0">
        <left style="thin">
          <color rgb="FF14BBBB"/>
        </left>
        <right/>
        <top style="thin">
          <color rgb="FF14BBBB"/>
        </top>
        <bottom style="thin">
          <color rgb="FF14BBBB"/>
        </bottom>
      </border>
      <protection locked="1" hidden="0"/>
    </dxf>
    <dxf>
      <numFmt numFmtId="165" formatCode="0.0000"/>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numFmt numFmtId="165" formatCode="0.0000"/>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numFmt numFmtId="165" formatCode="0.0000"/>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right style="thin">
          <color rgb="FF14BBBB"/>
        </right>
        <top style="thin">
          <color rgb="FF14BBBB"/>
        </top>
        <bottom style="thin">
          <color rgb="FF14BBBB"/>
        </bottom>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protection locked="1" hidden="0"/>
    </dxf>
    <dxf>
      <border>
        <bottom style="thin">
          <color rgb="FF14BBBB"/>
        </bottom>
      </border>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fill>
        <patternFill>
          <fgColor indexed="64"/>
          <bgColor theme="0"/>
        </patternFill>
      </fill>
      <border diagonalUp="0" diagonalDown="0">
        <left/>
        <right/>
        <top style="thin">
          <color rgb="FF14BBBB"/>
        </top>
        <bottom style="thin">
          <color rgb="FF14BBBB"/>
        </bottom>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protection locked="1" hidden="0"/>
    </dxf>
    <dxf>
      <border>
        <bottom style="thin">
          <color rgb="FF14BBBB"/>
        </bottom>
      </border>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patternType="solid">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patternType="solid">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border diagonalUp="0" diagonalDown="0">
        <left style="thin">
          <color rgb="FF14BBBB"/>
        </left>
        <right style="thin">
          <color rgb="FF14BBBB"/>
        </right>
        <top style="thin">
          <color rgb="FF14BBBB"/>
        </top>
        <bottom style="thin">
          <color rgb="FF14BBBB"/>
        </bottom>
      </border>
      <protection locked="1" hidden="0"/>
    </dxf>
    <dxf>
      <fill>
        <patternFill>
          <fgColor indexed="64"/>
          <bgColor theme="0"/>
        </patternFill>
      </fill>
      <protection locked="1" hidden="0"/>
    </dxf>
    <dxf>
      <font>
        <b/>
        <i val="0"/>
        <strike val="0"/>
        <condense val="0"/>
        <extend val="0"/>
        <outline val="0"/>
        <shadow val="0"/>
        <u val="none"/>
        <vertAlign val="baseline"/>
        <sz val="11"/>
        <color theme="1"/>
        <name val="Century Gothic"/>
        <family val="2"/>
        <scheme val="major"/>
      </font>
      <fill>
        <patternFill patternType="solid">
          <fgColor indexed="64"/>
          <bgColor rgb="FF14BBBB"/>
        </patternFill>
      </fill>
      <protection locked="1" hidden="0"/>
    </dxf>
    <dxf>
      <numFmt numFmtId="167" formatCode="#,##0_ ;\-#,##0\ "/>
      <fill>
        <patternFill patternType="solid">
          <fgColor indexed="64"/>
          <bgColor theme="0"/>
        </patternFill>
      </fill>
      <border diagonalUp="0" diagonalDown="0">
        <left style="thin">
          <color rgb="FF14BBBB"/>
        </left>
        <right style="thin">
          <color rgb="FF14BBBB"/>
        </right>
        <top style="thin">
          <color rgb="FF14BBBB"/>
        </top>
        <bottom style="thin">
          <color rgb="FF14BBBB"/>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rgb="FF14BBBB"/>
        </left>
        <right style="thin">
          <color rgb="FF14BBBB"/>
        </right>
        <top style="thin">
          <color rgb="FF14BBBB"/>
        </top>
        <bottom/>
      </border>
      <protection locked="1" hidden="0"/>
    </dxf>
    <dxf>
      <numFmt numFmtId="3" formatCode="#,##0"/>
      <fill>
        <patternFill patternType="solid">
          <fgColor indexed="64"/>
          <bgColor rgb="FFFFFF00"/>
        </patternFill>
      </fill>
      <border diagonalUp="0" diagonalDown="0">
        <left style="thin">
          <color rgb="FF14BBBB"/>
        </left>
        <right style="thin">
          <color rgb="FF14BBBB"/>
        </right>
        <top style="thin">
          <color rgb="FF14BBBB"/>
        </top>
        <bottom style="thin">
          <color rgb="FF14BBBB"/>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border diagonalUp="0" diagonalDown="0">
        <left style="thin">
          <color rgb="FF14BBBB"/>
        </left>
        <right style="thin">
          <color rgb="FF14BBBB"/>
        </right>
        <top style="thin">
          <color rgb="FF14BBBB"/>
        </top>
        <bottom style="thin">
          <color rgb="FF14BBBB"/>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rgb="FF14BBBB"/>
        </left>
        <right style="thin">
          <color rgb="FF14BBBB"/>
        </right>
        <top style="thin">
          <color rgb="FF14BBBB"/>
        </top>
        <bottom style="thin">
          <color rgb="FF14BBBB"/>
        </bottom>
        <vertical/>
        <horizontal/>
      </border>
      <protection locked="1" hidden="0"/>
    </dxf>
    <dxf>
      <protection locked="1" hidden="0"/>
    </dxf>
    <dxf>
      <protection locked="1" hidden="0"/>
    </dxf>
    <dxf>
      <numFmt numFmtId="167" formatCode="#,##0_ ;\-#,##0\ "/>
      <fill>
        <patternFill patternType="solid">
          <fgColor indexed="64"/>
          <bgColor theme="0"/>
        </patternFill>
      </fill>
      <border diagonalUp="0" diagonalDown="0">
        <left style="thin">
          <color rgb="FF14BBBB"/>
        </left>
        <right style="thin">
          <color rgb="FF14BBBB"/>
        </right>
        <top style="thin">
          <color rgb="FF14BBBB"/>
        </top>
        <bottom style="thin">
          <color rgb="FF14BBBB"/>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rgb="FF14BBBB"/>
        </left>
        <right style="thin">
          <color rgb="FF14BBBB"/>
        </right>
        <top style="thin">
          <color rgb="FF14BBBB"/>
        </top>
        <bottom/>
      </border>
      <protection locked="1" hidden="0"/>
    </dxf>
    <dxf>
      <numFmt numFmtId="3" formatCode="#,##0"/>
      <fill>
        <patternFill patternType="solid">
          <fgColor indexed="64"/>
          <bgColor rgb="FFFFFF00"/>
        </patternFill>
      </fill>
      <border diagonalUp="0" diagonalDown="0">
        <left style="thin">
          <color rgb="FF14BBBB"/>
        </left>
        <right style="thin">
          <color rgb="FF14BBBB"/>
        </right>
        <top style="thin">
          <color rgb="FF14BBBB"/>
        </top>
        <bottom style="thin">
          <color rgb="FF14BBBB"/>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border diagonalUp="0" diagonalDown="0">
        <left style="thin">
          <color rgb="FF14BBBB"/>
        </left>
        <right style="thin">
          <color rgb="FF14BBBB"/>
        </right>
        <top style="thin">
          <color rgb="FF14BBBB"/>
        </top>
        <bottom style="thin">
          <color rgb="FF14BBBB"/>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rgb="FF14BBBB"/>
        </left>
        <right style="thin">
          <color rgb="FF14BBBB"/>
        </right>
        <top style="thin">
          <color rgb="FF14BBBB"/>
        </top>
        <bottom style="thin">
          <color rgb="FF14BBBB"/>
        </bottom>
        <vertical/>
        <horizontal/>
      </border>
      <protection locked="1" hidden="0"/>
    </dxf>
    <dxf>
      <border>
        <top style="thin">
          <color rgb="FF14BBBB"/>
        </top>
      </border>
    </dxf>
    <dxf>
      <border diagonalUp="0" diagonalDown="0">
        <left style="thin">
          <color rgb="FF14BBBB"/>
        </left>
        <right style="thin">
          <color rgb="FF14BBBB"/>
        </right>
        <top style="thin">
          <color rgb="FF14BBBB"/>
        </top>
        <bottom style="thin">
          <color rgb="FF14BBBB"/>
        </bottom>
      </border>
    </dxf>
    <dxf>
      <protection locked="1" hidden="0"/>
    </dxf>
    <dxf>
      <border>
        <bottom style="thin">
          <color rgb="FF14BBBB"/>
        </bottom>
      </border>
    </dxf>
    <dxf>
      <protection locked="1" hidden="0"/>
    </dxf>
    <dxf>
      <numFmt numFmtId="167" formatCode="#,##0_ ;\-#,##0\ "/>
      <fill>
        <patternFill>
          <fgColor indexed="64"/>
          <bgColor theme="0"/>
        </patternFill>
      </fill>
      <border diagonalUp="0" diagonalDown="0">
        <left style="thin">
          <color rgb="FF14BBBB"/>
        </left>
        <right style="thin">
          <color rgb="FF14BBBB"/>
        </right>
        <top style="thin">
          <color rgb="FF14BBBB"/>
        </top>
        <bottom style="thin">
          <color rgb="FF14BBBB"/>
        </bottom>
      </border>
    </dxf>
    <dxf>
      <font>
        <b val="0"/>
        <i val="0"/>
        <strike val="0"/>
        <condense val="0"/>
        <extend val="0"/>
        <outline val="0"/>
        <shadow val="0"/>
        <u val="none"/>
        <vertAlign val="baseline"/>
        <sz val="11"/>
        <color theme="1"/>
        <name val="Calibri"/>
        <family val="2"/>
        <scheme val="minor"/>
      </font>
      <fill>
        <patternFill>
          <fgColor indexed="64"/>
          <bgColor theme="0"/>
        </patternFill>
      </fill>
      <alignment horizontal="center" vertical="bottom" textRotation="0" wrapText="0" indent="0" justifyLastLine="0" shrinkToFit="0" readingOrder="0"/>
      <border outline="0">
        <left style="thin">
          <color rgb="FF14BBBB"/>
        </left>
      </border>
    </dxf>
    <dxf>
      <numFmt numFmtId="3" formatCode="#,##0"/>
      <fill>
        <patternFill patternType="solid">
          <fgColor indexed="64"/>
          <bgColor rgb="FFFFFF00"/>
        </patternFill>
      </fill>
      <border>
        <right style="thin">
          <color rgb="FF14BBBB"/>
        </right>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outline="0">
        <right style="thin">
          <color rgb="FF14BBBB"/>
        </right>
      </border>
    </dxf>
    <dxf>
      <font>
        <b val="0"/>
        <i val="0"/>
        <strike val="0"/>
        <condense val="0"/>
        <extend val="0"/>
        <outline val="0"/>
        <shadow val="0"/>
        <u val="none"/>
        <vertAlign val="baseline"/>
        <sz val="11"/>
        <color theme="1"/>
        <name val="Calibri"/>
        <family val="2"/>
        <scheme val="minor"/>
      </font>
      <fill>
        <patternFill>
          <fgColor indexed="64"/>
          <bgColor theme="0"/>
        </patternFill>
      </fill>
    </dxf>
    <dxf>
      <border diagonalUp="0" diagonalDown="0">
        <left style="thin">
          <color rgb="FF14BBBB"/>
        </left>
        <right style="thin">
          <color rgb="FF14BBBB"/>
        </right>
        <top style="thin">
          <color rgb="FF14BBBB"/>
        </top>
        <bottom style="thin">
          <color rgb="FF14BBBB"/>
        </bottom>
      </border>
    </dxf>
    <dxf>
      <fill>
        <patternFill>
          <fgColor indexed="64"/>
          <bgColor theme="0"/>
        </patternFill>
      </fill>
    </dxf>
    <dxf>
      <font>
        <b val="0"/>
        <i val="0"/>
        <strike val="0"/>
        <condense val="0"/>
        <extend val="0"/>
        <outline val="0"/>
        <shadow val="0"/>
        <u val="none"/>
        <vertAlign val="baseline"/>
        <sz val="11"/>
        <color theme="1"/>
        <name val="Century Gothic"/>
        <family val="2"/>
        <scheme val="major"/>
      </font>
      <fill>
        <patternFill patternType="solid">
          <fgColor indexed="64"/>
          <bgColor rgb="FF14BBBB"/>
        </patternFill>
      </fill>
      <alignment horizontal="left" vertical="center" textRotation="0" wrapText="0" indent="0" justifyLastLine="0" shrinkToFit="0" readingOrder="0"/>
      <protection locked="1" hidden="0"/>
    </dxf>
    <dxf>
      <font>
        <strike val="0"/>
      </font>
    </dxf>
  </dxfs>
  <tableStyles count="1" defaultTableStyle="TableStyleMedium2" defaultPivotStyle="PivotStyleLight16">
    <tableStyle name="Table Style 1" pivot="0" count="1" xr9:uid="{C60A2BC6-B9DE-45A7-BF19-FAD933302A05}">
      <tableStyleElement type="wholeTable" dxfId="90"/>
    </tableStyle>
  </tableStyles>
  <colors>
    <mruColors>
      <color rgb="FF14BBBB"/>
      <color rgb="FF14264B"/>
      <color rgb="FF2A5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14BBBB"/>
                </a:solidFill>
                <a:latin typeface="+mj-lt"/>
                <a:ea typeface="+mn-ea"/>
                <a:cs typeface="+mn-cs"/>
              </a:defRPr>
            </a:pPr>
            <a:r>
              <a:rPr lang="en-NZ"/>
              <a:t>Upfront Carbon (A1-A3)</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14BBBB"/>
              </a:solidFill>
              <a:latin typeface="+mj-lt"/>
              <a:ea typeface="+mn-ea"/>
              <a:cs typeface="+mn-cs"/>
            </a:defRPr>
          </a:pPr>
          <a:endParaRPr lang="en-US"/>
        </a:p>
      </c:txPr>
    </c:title>
    <c:autoTitleDeleted val="0"/>
    <c:plotArea>
      <c:layout/>
      <c:barChart>
        <c:barDir val="col"/>
        <c:grouping val="clustered"/>
        <c:varyColors val="0"/>
        <c:ser>
          <c:idx val="0"/>
          <c:order val="0"/>
          <c:tx>
            <c:strRef>
              <c:f>Results!$D$5</c:f>
              <c:strCache>
                <c:ptCount val="1"/>
                <c:pt idx="0">
                  <c:v>Upfront Carbon</c:v>
                </c:pt>
              </c:strCache>
            </c:strRef>
          </c:tx>
          <c:spPr>
            <a:solidFill>
              <a:srgbClr val="14BBBB"/>
            </a:solidFill>
            <a:ln>
              <a:noFill/>
            </a:ln>
            <a:effectLst/>
          </c:spPr>
          <c:invertIfNegative val="0"/>
          <c:cat>
            <c:strRef>
              <c:f>Results!$C$7:$C$9</c:f>
              <c:strCache>
                <c:ptCount val="3"/>
                <c:pt idx="0">
                  <c:v>Timber Example</c:v>
                </c:pt>
                <c:pt idx="1">
                  <c:v>Steel Example</c:v>
                </c:pt>
                <c:pt idx="2">
                  <c:v>Concrete Example</c:v>
                </c:pt>
              </c:strCache>
            </c:strRef>
          </c:cat>
          <c:val>
            <c:numRef>
              <c:f>Results!$D$7:$D$9</c:f>
              <c:numCache>
                <c:formatCode>#,##0</c:formatCode>
                <c:ptCount val="3"/>
                <c:pt idx="0">
                  <c:v>446714.30594936013</c:v>
                </c:pt>
                <c:pt idx="1">
                  <c:v>5006882.34</c:v>
                </c:pt>
                <c:pt idx="2">
                  <c:v>4779516.25</c:v>
                </c:pt>
              </c:numCache>
            </c:numRef>
          </c:val>
          <c:extLst>
            <c:ext xmlns:c16="http://schemas.microsoft.com/office/drawing/2014/chart" uri="{C3380CC4-5D6E-409C-BE32-E72D297353CC}">
              <c16:uniqueId val="{00000000-2FC0-48F5-91CC-A46833D449C7}"/>
            </c:ext>
          </c:extLst>
        </c:ser>
        <c:dLbls>
          <c:showLegendKey val="0"/>
          <c:showVal val="0"/>
          <c:showCatName val="0"/>
          <c:showSerName val="0"/>
          <c:showPercent val="0"/>
          <c:showBubbleSize val="0"/>
        </c:dLbls>
        <c:gapWidth val="219"/>
        <c:overlap val="-27"/>
        <c:axId val="1653746048"/>
        <c:axId val="1492278768"/>
      </c:barChart>
      <c:catAx>
        <c:axId val="165374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278768"/>
        <c:crosses val="autoZero"/>
        <c:auto val="1"/>
        <c:lblAlgn val="ctr"/>
        <c:lblOffset val="100"/>
        <c:noMultiLvlLbl val="0"/>
      </c:catAx>
      <c:valAx>
        <c:axId val="1492278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Global Warming Potential </a:t>
                </a:r>
              </a:p>
              <a:p>
                <a:pPr>
                  <a:defRPr/>
                </a:pPr>
                <a:r>
                  <a:rPr lang="en-NZ"/>
                  <a:t>(kg CO2 eq)</a:t>
                </a:r>
              </a:p>
            </c:rich>
          </c:tx>
          <c:layout>
            <c:manualLayout>
              <c:xMode val="edge"/>
              <c:yMode val="edge"/>
              <c:x val="2.6904732787085727E-2"/>
              <c:y val="0.208885402963207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3746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rgbClr val="14BBBB"/>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1">
                <a:solidFill>
                  <a:srgbClr val="14BBBB"/>
                </a:solidFill>
                <a:latin typeface="+mj-lt"/>
              </a:rPr>
              <a:t>Building 1 Results (A1-A3)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Building1!$J$6</c:f>
              <c:strCache>
                <c:ptCount val="1"/>
                <c:pt idx="0">
                  <c:v>Timber</c:v>
                </c:pt>
              </c:strCache>
            </c:strRef>
          </c:tx>
          <c:spPr>
            <a:solidFill>
              <a:srgbClr val="14BBBB"/>
            </a:solidFill>
            <a:ln>
              <a:noFill/>
            </a:ln>
            <a:effectLst/>
          </c:spPr>
          <c:invertIfNegative val="0"/>
          <c:cat>
            <c:strRef>
              <c:f>Building1!$K$5</c:f>
              <c:strCache>
                <c:ptCount val="1"/>
                <c:pt idx="0">
                  <c:v>Upfront Carbon</c:v>
                </c:pt>
              </c:strCache>
            </c:strRef>
          </c:cat>
          <c:val>
            <c:numRef>
              <c:f>Building1!$K$6</c:f>
              <c:numCache>
                <c:formatCode>_-* #,##0_-;\-* #,##0_-;_-* "-"??_-;_-@_-</c:formatCode>
                <c:ptCount val="1"/>
                <c:pt idx="0">
                  <c:v>-1793290.6940506399</c:v>
                </c:pt>
              </c:numCache>
            </c:numRef>
          </c:val>
          <c:extLst>
            <c:ext xmlns:c16="http://schemas.microsoft.com/office/drawing/2014/chart" uri="{C3380CC4-5D6E-409C-BE32-E72D297353CC}">
              <c16:uniqueId val="{00000000-B1EC-488C-8279-5DFAD3896DF6}"/>
            </c:ext>
          </c:extLst>
        </c:ser>
        <c:ser>
          <c:idx val="1"/>
          <c:order val="1"/>
          <c:tx>
            <c:strRef>
              <c:f>Building1!$J$7</c:f>
              <c:strCache>
                <c:ptCount val="1"/>
                <c:pt idx="0">
                  <c:v>Steel</c:v>
                </c:pt>
              </c:strCache>
            </c:strRef>
          </c:tx>
          <c:spPr>
            <a:solidFill>
              <a:srgbClr val="14BBBB">
                <a:alpha val="50196"/>
              </a:srgbClr>
            </a:solidFill>
            <a:ln w="25400">
              <a:noFill/>
            </a:ln>
            <a:effectLst/>
          </c:spPr>
          <c:invertIfNegative val="0"/>
          <c:cat>
            <c:strRef>
              <c:f>Building1!$K$5</c:f>
              <c:strCache>
                <c:ptCount val="1"/>
                <c:pt idx="0">
                  <c:v>Upfront Carbon</c:v>
                </c:pt>
              </c:strCache>
            </c:strRef>
          </c:cat>
          <c:val>
            <c:numRef>
              <c:f>Building1!$K$7</c:f>
              <c:numCache>
                <c:formatCode>_-* #,##0_-;\-* #,##0_-;_-* "-"??_-;_-@_-</c:formatCode>
                <c:ptCount val="1"/>
                <c:pt idx="0">
                  <c:v>1589845</c:v>
                </c:pt>
              </c:numCache>
            </c:numRef>
          </c:val>
          <c:extLst>
            <c:ext xmlns:c16="http://schemas.microsoft.com/office/drawing/2014/chart" uri="{C3380CC4-5D6E-409C-BE32-E72D297353CC}">
              <c16:uniqueId val="{00000001-B1EC-488C-8279-5DFAD3896DF6}"/>
            </c:ext>
          </c:extLst>
        </c:ser>
        <c:ser>
          <c:idx val="2"/>
          <c:order val="2"/>
          <c:tx>
            <c:strRef>
              <c:f>Building1!$J$8</c:f>
              <c:strCache>
                <c:ptCount val="1"/>
                <c:pt idx="0">
                  <c:v>Concrete</c:v>
                </c:pt>
              </c:strCache>
            </c:strRef>
          </c:tx>
          <c:spPr>
            <a:solidFill>
              <a:srgbClr val="14264B">
                <a:alpha val="50196"/>
              </a:srgbClr>
            </a:solidFill>
            <a:ln w="25400">
              <a:noFill/>
            </a:ln>
            <a:effectLst/>
          </c:spPr>
          <c:invertIfNegative val="0"/>
          <c:cat>
            <c:strRef>
              <c:f>Building1!$K$5</c:f>
              <c:strCache>
                <c:ptCount val="1"/>
                <c:pt idx="0">
                  <c:v>Upfront Carbon</c:v>
                </c:pt>
              </c:strCache>
            </c:strRef>
          </c:cat>
          <c:val>
            <c:numRef>
              <c:f>Building1!$K$8</c:f>
              <c:numCache>
                <c:formatCode>_-* #,##0_-;\-* #,##0_-;_-* "-"??_-;_-@_-</c:formatCode>
                <c:ptCount val="1"/>
                <c:pt idx="0">
                  <c:v>650160</c:v>
                </c:pt>
              </c:numCache>
            </c:numRef>
          </c:val>
          <c:extLst>
            <c:ext xmlns:c16="http://schemas.microsoft.com/office/drawing/2014/chart" uri="{C3380CC4-5D6E-409C-BE32-E72D297353CC}">
              <c16:uniqueId val="{00000002-B1EC-488C-8279-5DFAD3896DF6}"/>
            </c:ext>
          </c:extLst>
        </c:ser>
        <c:ser>
          <c:idx val="4"/>
          <c:order val="4"/>
          <c:tx>
            <c:strRef>
              <c:f>Building1!$J$9</c:f>
              <c:strCache>
                <c:ptCount val="1"/>
                <c:pt idx="0">
                  <c:v>Custom EPDs</c:v>
                </c:pt>
              </c:strCache>
            </c:strRef>
          </c:tx>
          <c:spPr>
            <a:solidFill>
              <a:schemeClr val="accent5"/>
            </a:solidFill>
            <a:ln w="25400">
              <a:noFill/>
            </a:ln>
            <a:effectLst/>
          </c:spPr>
          <c:invertIfNegative val="0"/>
          <c:val>
            <c:numRef>
              <c:f>Building1!$K$9</c:f>
              <c:numCache>
                <c:formatCode>#,##0_ ;\-#,##0\ </c:formatCode>
                <c:ptCount val="1"/>
                <c:pt idx="0">
                  <c:v>0</c:v>
                </c:pt>
              </c:numCache>
            </c:numRef>
          </c:val>
          <c:extLst>
            <c:ext xmlns:c16="http://schemas.microsoft.com/office/drawing/2014/chart" uri="{C3380CC4-5D6E-409C-BE32-E72D297353CC}">
              <c16:uniqueId val="{00000001-D025-4A1E-A5BB-38EF946F2A2D}"/>
            </c:ext>
          </c:extLst>
        </c:ser>
        <c:dLbls>
          <c:showLegendKey val="0"/>
          <c:showVal val="0"/>
          <c:showCatName val="0"/>
          <c:showSerName val="0"/>
          <c:showPercent val="0"/>
          <c:showBubbleSize val="0"/>
        </c:dLbls>
        <c:gapWidth val="150"/>
        <c:overlap val="100"/>
        <c:axId val="1698716944"/>
        <c:axId val="1699667328"/>
      </c:barChart>
      <c:scatterChart>
        <c:scatterStyle val="lineMarker"/>
        <c:varyColors val="0"/>
        <c:ser>
          <c:idx val="3"/>
          <c:order val="3"/>
          <c:tx>
            <c:strRef>
              <c:f>Building1!$J$10</c:f>
              <c:strCache>
                <c:ptCount val="1"/>
                <c:pt idx="0">
                  <c:v>Total</c:v>
                </c:pt>
              </c:strCache>
            </c:strRef>
          </c:tx>
          <c:spPr>
            <a:ln w="25400" cap="rnd">
              <a:noFill/>
              <a:round/>
            </a:ln>
            <a:effectLst/>
          </c:spPr>
          <c:marker>
            <c:symbol val="circle"/>
            <c:size val="5"/>
            <c:spPr>
              <a:solidFill>
                <a:srgbClr val="14264B"/>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Building1!$K$5:$L$5</c:f>
              <c:strCache>
                <c:ptCount val="1"/>
                <c:pt idx="0">
                  <c:v>Upfront Carbon</c:v>
                </c:pt>
              </c:strCache>
            </c:strRef>
          </c:xVal>
          <c:yVal>
            <c:numRef>
              <c:f>Building1!$K$10</c:f>
              <c:numCache>
                <c:formatCode>_-* #,##0_-;\-* #,##0_-;_-* "-"??_-;_-@_-</c:formatCode>
                <c:ptCount val="1"/>
                <c:pt idx="0">
                  <c:v>446714.30594936013</c:v>
                </c:pt>
              </c:numCache>
            </c:numRef>
          </c:yVal>
          <c:smooth val="0"/>
          <c:extLst>
            <c:ext xmlns:c16="http://schemas.microsoft.com/office/drawing/2014/chart" uri="{C3380CC4-5D6E-409C-BE32-E72D297353CC}">
              <c16:uniqueId val="{00000003-B1EC-488C-8279-5DFAD3896DF6}"/>
            </c:ext>
          </c:extLst>
        </c:ser>
        <c:ser>
          <c:idx val="5"/>
          <c:order val="5"/>
          <c:tx>
            <c:strRef>
              <c:f>Building1!$J$11</c:f>
              <c:strCache>
                <c:ptCount val="1"/>
                <c:pt idx="0">
                  <c:v>Biogenic Carbon</c:v>
                </c:pt>
              </c:strCache>
            </c:strRef>
          </c:tx>
          <c:spPr>
            <a:ln w="25400" cap="rnd">
              <a:no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Building1!$K$11</c:f>
              <c:numCache>
                <c:formatCode>#,##0_ ;\-#,##0\ </c:formatCode>
                <c:ptCount val="1"/>
                <c:pt idx="0">
                  <c:v>-2186323</c:v>
                </c:pt>
              </c:numCache>
            </c:numRef>
          </c:yVal>
          <c:smooth val="0"/>
          <c:extLst>
            <c:ext xmlns:c16="http://schemas.microsoft.com/office/drawing/2014/chart" uri="{C3380CC4-5D6E-409C-BE32-E72D297353CC}">
              <c16:uniqueId val="{00000000-3643-4D24-93DC-D4BFF0626AC2}"/>
            </c:ext>
          </c:extLst>
        </c:ser>
        <c:dLbls>
          <c:showLegendKey val="0"/>
          <c:showVal val="0"/>
          <c:showCatName val="0"/>
          <c:showSerName val="0"/>
          <c:showPercent val="0"/>
          <c:showBubbleSize val="0"/>
        </c:dLbls>
        <c:axId val="1698716944"/>
        <c:axId val="1699667328"/>
      </c:scatterChart>
      <c:catAx>
        <c:axId val="1698716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667328"/>
        <c:crosses val="autoZero"/>
        <c:auto val="1"/>
        <c:lblAlgn val="ctr"/>
        <c:lblOffset val="100"/>
        <c:noMultiLvlLbl val="0"/>
      </c:catAx>
      <c:valAx>
        <c:axId val="169966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Global</a:t>
                </a:r>
                <a:r>
                  <a:rPr lang="en-NZ" baseline="0"/>
                  <a:t> Warming Potential (kg CO</a:t>
                </a:r>
                <a:r>
                  <a:rPr lang="en-NZ" baseline="-25000"/>
                  <a:t>2</a:t>
                </a:r>
                <a:r>
                  <a:rPr lang="en-NZ" baseline="0"/>
                  <a:t> 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71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14BBBB"/>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1">
                <a:solidFill>
                  <a:srgbClr val="14BBBB"/>
                </a:solidFill>
                <a:latin typeface="+mj-lt"/>
              </a:rPr>
              <a:t>Building 2 Results (A1-A3)</a:t>
            </a:r>
          </a:p>
        </c:rich>
      </c:tx>
      <c:overlay val="0"/>
      <c:spPr>
        <a:noFill/>
        <a:ln>
          <a:noFill/>
        </a:ln>
        <a:effectLst/>
      </c:spPr>
    </c:title>
    <c:autoTitleDeleted val="0"/>
    <c:plotArea>
      <c:layout/>
      <c:barChart>
        <c:barDir val="col"/>
        <c:grouping val="stacked"/>
        <c:varyColors val="0"/>
        <c:ser>
          <c:idx val="0"/>
          <c:order val="0"/>
          <c:tx>
            <c:strRef>
              <c:f>Building2!$J$6</c:f>
              <c:strCache>
                <c:ptCount val="1"/>
                <c:pt idx="0">
                  <c:v>Timber</c:v>
                </c:pt>
              </c:strCache>
            </c:strRef>
          </c:tx>
          <c:spPr>
            <a:solidFill>
              <a:srgbClr val="14BBBB"/>
            </a:solidFill>
            <a:ln>
              <a:noFill/>
            </a:ln>
            <a:effectLst/>
          </c:spPr>
          <c:invertIfNegative val="0"/>
          <c:cat>
            <c:strRef>
              <c:f>Building2!$K$5</c:f>
              <c:strCache>
                <c:ptCount val="1"/>
                <c:pt idx="0">
                  <c:v>Upfront Carbon</c:v>
                </c:pt>
              </c:strCache>
            </c:strRef>
          </c:cat>
          <c:val>
            <c:numRef>
              <c:f>Building2!$K$6</c:f>
              <c:numCache>
                <c:formatCode>_-* #,##0_-;\-* #,##0_-;_-* "-"??_-;_-@_-</c:formatCode>
                <c:ptCount val="1"/>
                <c:pt idx="0">
                  <c:v>0</c:v>
                </c:pt>
              </c:numCache>
            </c:numRef>
          </c:val>
          <c:extLst>
            <c:ext xmlns:c16="http://schemas.microsoft.com/office/drawing/2014/chart" uri="{C3380CC4-5D6E-409C-BE32-E72D297353CC}">
              <c16:uniqueId val="{00000002-4D96-482D-A9E5-6F6C8F2B4A44}"/>
            </c:ext>
          </c:extLst>
        </c:ser>
        <c:ser>
          <c:idx val="1"/>
          <c:order val="1"/>
          <c:tx>
            <c:strRef>
              <c:f>Building2!$J$7</c:f>
              <c:strCache>
                <c:ptCount val="1"/>
                <c:pt idx="0">
                  <c:v>Steel</c:v>
                </c:pt>
              </c:strCache>
            </c:strRef>
          </c:tx>
          <c:spPr>
            <a:solidFill>
              <a:srgbClr val="14BBBB">
                <a:alpha val="50196"/>
              </a:srgbClr>
            </a:solidFill>
            <a:ln w="25400">
              <a:noFill/>
            </a:ln>
            <a:effectLst/>
          </c:spPr>
          <c:invertIfNegative val="0"/>
          <c:cat>
            <c:strRef>
              <c:f>Building2!$K$5</c:f>
              <c:strCache>
                <c:ptCount val="1"/>
                <c:pt idx="0">
                  <c:v>Upfront Carbon</c:v>
                </c:pt>
              </c:strCache>
            </c:strRef>
          </c:cat>
          <c:val>
            <c:numRef>
              <c:f>Building2!$K$7</c:f>
              <c:numCache>
                <c:formatCode>_-* #,##0_-;\-* #,##0_-;_-* "-"??_-;_-@_-</c:formatCode>
                <c:ptCount val="1"/>
                <c:pt idx="0">
                  <c:v>3477719.3400000003</c:v>
                </c:pt>
              </c:numCache>
            </c:numRef>
          </c:val>
          <c:extLst>
            <c:ext xmlns:c16="http://schemas.microsoft.com/office/drawing/2014/chart" uri="{C3380CC4-5D6E-409C-BE32-E72D297353CC}">
              <c16:uniqueId val="{00000004-4D96-482D-A9E5-6F6C8F2B4A44}"/>
            </c:ext>
          </c:extLst>
        </c:ser>
        <c:ser>
          <c:idx val="2"/>
          <c:order val="2"/>
          <c:tx>
            <c:strRef>
              <c:f>Building2!$J$8</c:f>
              <c:strCache>
                <c:ptCount val="1"/>
                <c:pt idx="0">
                  <c:v>Concrete</c:v>
                </c:pt>
              </c:strCache>
            </c:strRef>
          </c:tx>
          <c:spPr>
            <a:solidFill>
              <a:srgbClr val="14264B">
                <a:alpha val="50196"/>
              </a:srgbClr>
            </a:solidFill>
            <a:ln w="25400">
              <a:noFill/>
            </a:ln>
            <a:effectLst/>
          </c:spPr>
          <c:invertIfNegative val="0"/>
          <c:cat>
            <c:strRef>
              <c:f>Building2!$K$5</c:f>
              <c:strCache>
                <c:ptCount val="1"/>
                <c:pt idx="0">
                  <c:v>Upfront Carbon</c:v>
                </c:pt>
              </c:strCache>
            </c:strRef>
          </c:cat>
          <c:val>
            <c:numRef>
              <c:f>Building2!$K$8</c:f>
              <c:numCache>
                <c:formatCode>_-* #,##0_-;\-* #,##0_-;_-* "-"??_-;_-@_-</c:formatCode>
                <c:ptCount val="1"/>
                <c:pt idx="0">
                  <c:v>1529163</c:v>
                </c:pt>
              </c:numCache>
            </c:numRef>
          </c:val>
          <c:extLst>
            <c:ext xmlns:c16="http://schemas.microsoft.com/office/drawing/2014/chart" uri="{C3380CC4-5D6E-409C-BE32-E72D297353CC}">
              <c16:uniqueId val="{00000006-4D96-482D-A9E5-6F6C8F2B4A44}"/>
            </c:ext>
          </c:extLst>
        </c:ser>
        <c:ser>
          <c:idx val="4"/>
          <c:order val="4"/>
          <c:tx>
            <c:strRef>
              <c:f>Building2!$J$9</c:f>
              <c:strCache>
                <c:ptCount val="1"/>
                <c:pt idx="0">
                  <c:v>Custom EPDs</c:v>
                </c:pt>
              </c:strCache>
            </c:strRef>
          </c:tx>
          <c:spPr>
            <a:ln w="19050">
              <a:noFill/>
            </a:ln>
          </c:spPr>
          <c:invertIfNegative val="0"/>
          <c:val>
            <c:numRef>
              <c:f>Building2!$K$9</c:f>
              <c:numCache>
                <c:formatCode>#,##0_ ;\-#,##0\ </c:formatCode>
                <c:ptCount val="1"/>
                <c:pt idx="0">
                  <c:v>0</c:v>
                </c:pt>
              </c:numCache>
            </c:numRef>
          </c:val>
          <c:extLst>
            <c:ext xmlns:c16="http://schemas.microsoft.com/office/drawing/2014/chart" uri="{C3380CC4-5D6E-409C-BE32-E72D297353CC}">
              <c16:uniqueId val="{00000000-C665-4367-815B-A570F29DD132}"/>
            </c:ext>
          </c:extLst>
        </c:ser>
        <c:dLbls>
          <c:showLegendKey val="0"/>
          <c:showVal val="0"/>
          <c:showCatName val="0"/>
          <c:showSerName val="0"/>
          <c:showPercent val="0"/>
          <c:showBubbleSize val="0"/>
        </c:dLbls>
        <c:gapWidth val="150"/>
        <c:overlap val="100"/>
        <c:axId val="1698716944"/>
        <c:axId val="1699667328"/>
      </c:barChart>
      <c:scatterChart>
        <c:scatterStyle val="lineMarker"/>
        <c:varyColors val="0"/>
        <c:ser>
          <c:idx val="3"/>
          <c:order val="3"/>
          <c:tx>
            <c:strRef>
              <c:f>Building2!$J$10</c:f>
              <c:strCache>
                <c:ptCount val="1"/>
                <c:pt idx="0">
                  <c:v>Total</c:v>
                </c:pt>
              </c:strCache>
            </c:strRef>
          </c:tx>
          <c:spPr>
            <a:ln w="25400" cap="rnd">
              <a:noFill/>
              <a:round/>
            </a:ln>
            <a:effectLst/>
          </c:spPr>
          <c:marker>
            <c:symbol val="circle"/>
            <c:size val="5"/>
            <c:spPr>
              <a:solidFill>
                <a:srgbClr val="14264B"/>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Building2!$K$5</c:f>
              <c:strCache>
                <c:ptCount val="1"/>
                <c:pt idx="0">
                  <c:v>Upfront Carbon</c:v>
                </c:pt>
              </c:strCache>
            </c:strRef>
          </c:xVal>
          <c:yVal>
            <c:numRef>
              <c:f>Building2!$K$10</c:f>
              <c:numCache>
                <c:formatCode>_-* #,##0_-;\-* #,##0_-;_-* "-"??_-;_-@_-</c:formatCode>
                <c:ptCount val="1"/>
                <c:pt idx="0">
                  <c:v>5006882.34</c:v>
                </c:pt>
              </c:numCache>
            </c:numRef>
          </c:yVal>
          <c:smooth val="0"/>
          <c:extLst>
            <c:ext xmlns:c16="http://schemas.microsoft.com/office/drawing/2014/chart" uri="{C3380CC4-5D6E-409C-BE32-E72D297353CC}">
              <c16:uniqueId val="{00000008-4D96-482D-A9E5-6F6C8F2B4A44}"/>
            </c:ext>
          </c:extLst>
        </c:ser>
        <c:ser>
          <c:idx val="5"/>
          <c:order val="5"/>
          <c:tx>
            <c:strRef>
              <c:f>Building2!$J$11</c:f>
              <c:strCache>
                <c:ptCount val="1"/>
                <c:pt idx="0">
                  <c:v>Biogenic Carbon</c:v>
                </c:pt>
              </c:strCache>
            </c:strRef>
          </c:tx>
          <c:spPr>
            <a:ln w="19050">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yVal>
            <c:numRef>
              <c:f>Building2!$K$11</c:f>
              <c:numCache>
                <c:formatCode>#,##0_ ;\-#,##0\ </c:formatCode>
                <c:ptCount val="1"/>
                <c:pt idx="0">
                  <c:v>0</c:v>
                </c:pt>
              </c:numCache>
            </c:numRef>
          </c:yVal>
          <c:smooth val="0"/>
          <c:extLst>
            <c:ext xmlns:c16="http://schemas.microsoft.com/office/drawing/2014/chart" uri="{C3380CC4-5D6E-409C-BE32-E72D297353CC}">
              <c16:uniqueId val="{00000000-87CE-42B9-86D7-50176EC340FA}"/>
            </c:ext>
          </c:extLst>
        </c:ser>
        <c:dLbls>
          <c:showLegendKey val="0"/>
          <c:showVal val="0"/>
          <c:showCatName val="0"/>
          <c:showSerName val="0"/>
          <c:showPercent val="0"/>
          <c:showBubbleSize val="0"/>
        </c:dLbls>
        <c:axId val="1698716944"/>
        <c:axId val="1699667328"/>
      </c:scatterChart>
      <c:catAx>
        <c:axId val="1698716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667328"/>
        <c:crosses val="autoZero"/>
        <c:auto val="1"/>
        <c:lblAlgn val="ctr"/>
        <c:lblOffset val="100"/>
        <c:noMultiLvlLbl val="0"/>
      </c:catAx>
      <c:valAx>
        <c:axId val="169966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Global</a:t>
                </a:r>
                <a:r>
                  <a:rPr lang="en-NZ" baseline="0"/>
                  <a:t> Warming Potential (kg CO</a:t>
                </a:r>
                <a:r>
                  <a:rPr lang="en-NZ" baseline="-25000"/>
                  <a:t>2</a:t>
                </a:r>
                <a:r>
                  <a:rPr lang="en-NZ" baseline="0"/>
                  <a:t> eq)</a:t>
                </a:r>
              </a:p>
            </c:rich>
          </c:tx>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716944"/>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rgbClr val="14BBBB"/>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1">
                <a:solidFill>
                  <a:srgbClr val="14BBBB"/>
                </a:solidFill>
                <a:latin typeface="+mj-lt"/>
              </a:rPr>
              <a:t>Building 3 Results (A1-A3)</a:t>
            </a:r>
          </a:p>
        </c:rich>
      </c:tx>
      <c:overlay val="0"/>
      <c:spPr>
        <a:noFill/>
        <a:ln>
          <a:noFill/>
        </a:ln>
        <a:effectLst/>
      </c:spPr>
    </c:title>
    <c:autoTitleDeleted val="0"/>
    <c:plotArea>
      <c:layout/>
      <c:barChart>
        <c:barDir val="col"/>
        <c:grouping val="stacked"/>
        <c:varyColors val="0"/>
        <c:ser>
          <c:idx val="0"/>
          <c:order val="0"/>
          <c:tx>
            <c:strRef>
              <c:f>Building3!$J$6</c:f>
              <c:strCache>
                <c:ptCount val="1"/>
                <c:pt idx="0">
                  <c:v>Timber</c:v>
                </c:pt>
              </c:strCache>
            </c:strRef>
          </c:tx>
          <c:spPr>
            <a:solidFill>
              <a:srgbClr val="14BBBB"/>
            </a:solidFill>
            <a:ln>
              <a:noFill/>
            </a:ln>
            <a:effectLst/>
          </c:spPr>
          <c:invertIfNegative val="0"/>
          <c:cat>
            <c:strRef>
              <c:f>Building3!$K$5</c:f>
              <c:strCache>
                <c:ptCount val="1"/>
                <c:pt idx="0">
                  <c:v>Upfront Carbon</c:v>
                </c:pt>
              </c:strCache>
            </c:strRef>
          </c:cat>
          <c:val>
            <c:numRef>
              <c:f>Building3!$K$6</c:f>
              <c:numCache>
                <c:formatCode>_-* #,##0_-;\-* #,##0_-;_-* "-"??_-;_-@_-</c:formatCode>
                <c:ptCount val="1"/>
                <c:pt idx="0">
                  <c:v>0</c:v>
                </c:pt>
              </c:numCache>
            </c:numRef>
          </c:val>
          <c:extLst>
            <c:ext xmlns:c16="http://schemas.microsoft.com/office/drawing/2014/chart" uri="{C3380CC4-5D6E-409C-BE32-E72D297353CC}">
              <c16:uniqueId val="{00000002-5594-4CF5-88D4-6EC306B42D5C}"/>
            </c:ext>
          </c:extLst>
        </c:ser>
        <c:ser>
          <c:idx val="1"/>
          <c:order val="1"/>
          <c:tx>
            <c:strRef>
              <c:f>Building3!$J$7</c:f>
              <c:strCache>
                <c:ptCount val="1"/>
                <c:pt idx="0">
                  <c:v>Steel</c:v>
                </c:pt>
              </c:strCache>
            </c:strRef>
          </c:tx>
          <c:spPr>
            <a:solidFill>
              <a:srgbClr val="14BBBB">
                <a:alpha val="50196"/>
              </a:srgbClr>
            </a:solidFill>
            <a:ln w="25400">
              <a:noFill/>
            </a:ln>
            <a:effectLst/>
          </c:spPr>
          <c:invertIfNegative val="0"/>
          <c:cat>
            <c:strRef>
              <c:f>Building3!$K$5</c:f>
              <c:strCache>
                <c:ptCount val="1"/>
                <c:pt idx="0">
                  <c:v>Upfront Carbon</c:v>
                </c:pt>
              </c:strCache>
            </c:strRef>
          </c:cat>
          <c:val>
            <c:numRef>
              <c:f>Building3!$K$7</c:f>
              <c:numCache>
                <c:formatCode>_-* #,##0_-;\-* #,##0_-;_-* "-"??_-;_-@_-</c:formatCode>
                <c:ptCount val="1"/>
                <c:pt idx="0">
                  <c:v>2822530.25</c:v>
                </c:pt>
              </c:numCache>
            </c:numRef>
          </c:val>
          <c:extLst>
            <c:ext xmlns:c16="http://schemas.microsoft.com/office/drawing/2014/chart" uri="{C3380CC4-5D6E-409C-BE32-E72D297353CC}">
              <c16:uniqueId val="{00000004-5594-4CF5-88D4-6EC306B42D5C}"/>
            </c:ext>
          </c:extLst>
        </c:ser>
        <c:ser>
          <c:idx val="2"/>
          <c:order val="2"/>
          <c:tx>
            <c:strRef>
              <c:f>Building3!$J$8</c:f>
              <c:strCache>
                <c:ptCount val="1"/>
                <c:pt idx="0">
                  <c:v>Concrete</c:v>
                </c:pt>
              </c:strCache>
            </c:strRef>
          </c:tx>
          <c:spPr>
            <a:solidFill>
              <a:srgbClr val="14264B">
                <a:alpha val="50196"/>
              </a:srgbClr>
            </a:solidFill>
            <a:ln w="25400">
              <a:noFill/>
            </a:ln>
            <a:effectLst/>
          </c:spPr>
          <c:invertIfNegative val="0"/>
          <c:cat>
            <c:strRef>
              <c:f>Building3!$K$5</c:f>
              <c:strCache>
                <c:ptCount val="1"/>
                <c:pt idx="0">
                  <c:v>Upfront Carbon</c:v>
                </c:pt>
              </c:strCache>
            </c:strRef>
          </c:cat>
          <c:val>
            <c:numRef>
              <c:f>Building3!$K$8</c:f>
              <c:numCache>
                <c:formatCode>_-* #,##0_-;\-* #,##0_-;_-* "-"??_-;_-@_-</c:formatCode>
                <c:ptCount val="1"/>
                <c:pt idx="0">
                  <c:v>1956986</c:v>
                </c:pt>
              </c:numCache>
            </c:numRef>
          </c:val>
          <c:extLst>
            <c:ext xmlns:c16="http://schemas.microsoft.com/office/drawing/2014/chart" uri="{C3380CC4-5D6E-409C-BE32-E72D297353CC}">
              <c16:uniqueId val="{00000006-5594-4CF5-88D4-6EC306B42D5C}"/>
            </c:ext>
          </c:extLst>
        </c:ser>
        <c:ser>
          <c:idx val="4"/>
          <c:order val="4"/>
          <c:tx>
            <c:strRef>
              <c:f>Building3!$J$9</c:f>
              <c:strCache>
                <c:ptCount val="1"/>
                <c:pt idx="0">
                  <c:v>Custom EPDs</c:v>
                </c:pt>
              </c:strCache>
            </c:strRef>
          </c:tx>
          <c:spPr>
            <a:ln w="19050">
              <a:noFill/>
            </a:ln>
          </c:spPr>
          <c:invertIfNegative val="0"/>
          <c:val>
            <c:numRef>
              <c:f>Building3!$K$9</c:f>
              <c:numCache>
                <c:formatCode>#,##0_ ;\-#,##0\ </c:formatCode>
                <c:ptCount val="1"/>
                <c:pt idx="0">
                  <c:v>0</c:v>
                </c:pt>
              </c:numCache>
            </c:numRef>
          </c:val>
          <c:extLst>
            <c:ext xmlns:c16="http://schemas.microsoft.com/office/drawing/2014/chart" uri="{C3380CC4-5D6E-409C-BE32-E72D297353CC}">
              <c16:uniqueId val="{00000000-8EDF-44B1-9684-C674E8D45C3A}"/>
            </c:ext>
          </c:extLst>
        </c:ser>
        <c:dLbls>
          <c:showLegendKey val="0"/>
          <c:showVal val="0"/>
          <c:showCatName val="0"/>
          <c:showSerName val="0"/>
          <c:showPercent val="0"/>
          <c:showBubbleSize val="0"/>
        </c:dLbls>
        <c:gapWidth val="150"/>
        <c:overlap val="100"/>
        <c:axId val="1698716944"/>
        <c:axId val="1699667328"/>
      </c:barChart>
      <c:scatterChart>
        <c:scatterStyle val="lineMarker"/>
        <c:varyColors val="0"/>
        <c:ser>
          <c:idx val="3"/>
          <c:order val="3"/>
          <c:tx>
            <c:strRef>
              <c:f>Building3!$J$10</c:f>
              <c:strCache>
                <c:ptCount val="1"/>
                <c:pt idx="0">
                  <c:v>Total</c:v>
                </c:pt>
              </c:strCache>
            </c:strRef>
          </c:tx>
          <c:spPr>
            <a:ln w="25400" cap="rnd">
              <a:noFill/>
              <a:round/>
            </a:ln>
            <a:effectLst/>
          </c:spPr>
          <c:marker>
            <c:symbol val="circle"/>
            <c:size val="5"/>
            <c:spPr>
              <a:solidFill>
                <a:srgbClr val="14264B"/>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Building3!$K$5</c:f>
              <c:strCache>
                <c:ptCount val="1"/>
                <c:pt idx="0">
                  <c:v>Upfront Carbon</c:v>
                </c:pt>
              </c:strCache>
            </c:strRef>
          </c:xVal>
          <c:yVal>
            <c:numRef>
              <c:f>Building3!$K$10</c:f>
              <c:numCache>
                <c:formatCode>_-* #,##0_-;\-* #,##0_-;_-* "-"??_-;_-@_-</c:formatCode>
                <c:ptCount val="1"/>
                <c:pt idx="0">
                  <c:v>4779516.25</c:v>
                </c:pt>
              </c:numCache>
            </c:numRef>
          </c:yVal>
          <c:smooth val="0"/>
          <c:extLst>
            <c:ext xmlns:c16="http://schemas.microsoft.com/office/drawing/2014/chart" uri="{C3380CC4-5D6E-409C-BE32-E72D297353CC}">
              <c16:uniqueId val="{00000008-5594-4CF5-88D4-6EC306B42D5C}"/>
            </c:ext>
          </c:extLst>
        </c:ser>
        <c:ser>
          <c:idx val="5"/>
          <c:order val="5"/>
          <c:tx>
            <c:strRef>
              <c:f>Building3!$J$11</c:f>
              <c:strCache>
                <c:ptCount val="1"/>
                <c:pt idx="0">
                  <c:v>Biogenic Carbon</c:v>
                </c:pt>
              </c:strCache>
            </c:strRef>
          </c:tx>
          <c:spPr>
            <a:ln w="19050">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yVal>
            <c:numRef>
              <c:f>Building3!$K$11</c:f>
              <c:numCache>
                <c:formatCode>#,##0_ ;\-#,##0\ </c:formatCode>
                <c:ptCount val="1"/>
                <c:pt idx="0">
                  <c:v>0</c:v>
                </c:pt>
              </c:numCache>
            </c:numRef>
          </c:yVal>
          <c:smooth val="0"/>
          <c:extLst>
            <c:ext xmlns:c16="http://schemas.microsoft.com/office/drawing/2014/chart" uri="{C3380CC4-5D6E-409C-BE32-E72D297353CC}">
              <c16:uniqueId val="{00000000-2CAA-4A37-BE8C-E04784E68DAC}"/>
            </c:ext>
          </c:extLst>
        </c:ser>
        <c:dLbls>
          <c:showLegendKey val="0"/>
          <c:showVal val="0"/>
          <c:showCatName val="0"/>
          <c:showSerName val="0"/>
          <c:showPercent val="0"/>
          <c:showBubbleSize val="0"/>
        </c:dLbls>
        <c:axId val="1698716944"/>
        <c:axId val="1699667328"/>
      </c:scatterChart>
      <c:catAx>
        <c:axId val="1698716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667328"/>
        <c:crosses val="autoZero"/>
        <c:auto val="1"/>
        <c:lblAlgn val="ctr"/>
        <c:lblOffset val="100"/>
        <c:noMultiLvlLbl val="0"/>
      </c:catAx>
      <c:valAx>
        <c:axId val="169966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Global</a:t>
                </a:r>
                <a:r>
                  <a:rPr lang="en-NZ" baseline="0"/>
                  <a:t> Warming Potential (kg CO</a:t>
                </a:r>
                <a:r>
                  <a:rPr lang="en-NZ" baseline="-25000"/>
                  <a:t>2</a:t>
                </a:r>
                <a:r>
                  <a:rPr lang="en-NZ" baseline="0"/>
                  <a:t> eq)</a:t>
                </a:r>
              </a:p>
            </c:rich>
          </c:tx>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716944"/>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rgbClr val="14BBBB"/>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273267</xdr:rowOff>
    </xdr:from>
    <xdr:to>
      <xdr:col>7</xdr:col>
      <xdr:colOff>200024</xdr:colOff>
      <xdr:row>0</xdr:row>
      <xdr:rowOff>1458594</xdr:rowOff>
    </xdr:to>
    <xdr:pic>
      <xdr:nvPicPr>
        <xdr:cNvPr id="2" name="Picture 1" descr="Image result for naylor love logo">
          <a:extLst>
            <a:ext uri="{FF2B5EF4-FFF2-40B4-BE49-F238E27FC236}">
              <a16:creationId xmlns:a16="http://schemas.microsoft.com/office/drawing/2014/main" id="{33BF5646-56D6-4EC1-8B7E-09402C839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73267"/>
          <a:ext cx="4053204" cy="1187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6351</xdr:colOff>
      <xdr:row>10</xdr:row>
      <xdr:rowOff>4762</xdr:rowOff>
    </xdr:from>
    <xdr:to>
      <xdr:col>5</xdr:col>
      <xdr:colOff>1</xdr:colOff>
      <xdr:row>24</xdr:row>
      <xdr:rowOff>74612</xdr:rowOff>
    </xdr:to>
    <xdr:graphicFrame macro="">
      <xdr:nvGraphicFramePr>
        <xdr:cNvPr id="2" name="Chart 1">
          <a:extLst>
            <a:ext uri="{FF2B5EF4-FFF2-40B4-BE49-F238E27FC236}">
              <a16:creationId xmlns:a16="http://schemas.microsoft.com/office/drawing/2014/main" id="{F27154CF-EA8E-4E01-A1DF-E3516E77D2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83821</xdr:colOff>
      <xdr:row>1</xdr:row>
      <xdr:rowOff>33019</xdr:rowOff>
    </xdr:from>
    <xdr:to>
      <xdr:col>2</xdr:col>
      <xdr:colOff>132077</xdr:colOff>
      <xdr:row>1</xdr:row>
      <xdr:rowOff>332732</xdr:rowOff>
    </xdr:to>
    <xdr:pic>
      <xdr:nvPicPr>
        <xdr:cNvPr id="4" name="Picture 3" descr="Image result for naylor love logo">
          <a:extLst>
            <a:ext uri="{FF2B5EF4-FFF2-40B4-BE49-F238E27FC236}">
              <a16:creationId xmlns:a16="http://schemas.microsoft.com/office/drawing/2014/main" id="{47E65E94-BB88-4D47-AA27-C89A02B390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3221" y="223519"/>
          <a:ext cx="1000122" cy="298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283528</xdr:colOff>
      <xdr:row>2</xdr:row>
      <xdr:rowOff>17145</xdr:rowOff>
    </xdr:from>
    <xdr:to>
      <xdr:col>12</xdr:col>
      <xdr:colOff>530503</xdr:colOff>
      <xdr:row>24</xdr:row>
      <xdr:rowOff>9525</xdr:rowOff>
    </xdr:to>
    <xdr:graphicFrame macro="">
      <xdr:nvGraphicFramePr>
        <xdr:cNvPr id="2" name="Chart 1">
          <a:extLst>
            <a:ext uri="{FF2B5EF4-FFF2-40B4-BE49-F238E27FC236}">
              <a16:creationId xmlns:a16="http://schemas.microsoft.com/office/drawing/2014/main" id="{34CD1A9F-72F2-4104-B312-B5E803717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12700</xdr:colOff>
      <xdr:row>0</xdr:row>
      <xdr:rowOff>57150</xdr:rowOff>
    </xdr:from>
    <xdr:to>
      <xdr:col>1</xdr:col>
      <xdr:colOff>1706468</xdr:colOff>
      <xdr:row>1</xdr:row>
      <xdr:rowOff>354957</xdr:rowOff>
    </xdr:to>
    <xdr:pic>
      <xdr:nvPicPr>
        <xdr:cNvPr id="3" name="Picture 2" descr="Image result for naylor love logo">
          <a:extLst>
            <a:ext uri="{FF2B5EF4-FFF2-40B4-BE49-F238E27FC236}">
              <a16:creationId xmlns:a16="http://schemas.microsoft.com/office/drawing/2014/main" id="{E65B295F-B5BE-4E6E-BB91-CBB849E2A3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2100" y="57150"/>
          <a:ext cx="1694411"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344169</xdr:colOff>
      <xdr:row>1</xdr:row>
      <xdr:rowOff>446404</xdr:rowOff>
    </xdr:from>
    <xdr:to>
      <xdr:col>13</xdr:col>
      <xdr:colOff>230464</xdr:colOff>
      <xdr:row>24</xdr:row>
      <xdr:rowOff>15875</xdr:rowOff>
    </xdr:to>
    <xdr:graphicFrame macro="">
      <xdr:nvGraphicFramePr>
        <xdr:cNvPr id="2" name="Chart 1">
          <a:extLst>
            <a:ext uri="{FF2B5EF4-FFF2-40B4-BE49-F238E27FC236}">
              <a16:creationId xmlns:a16="http://schemas.microsoft.com/office/drawing/2014/main" id="{AEAA9D60-9D50-4FF4-88DE-5DEC26B6E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3175</xdr:colOff>
      <xdr:row>0</xdr:row>
      <xdr:rowOff>60325</xdr:rowOff>
    </xdr:from>
    <xdr:to>
      <xdr:col>1</xdr:col>
      <xdr:colOff>1693776</xdr:colOff>
      <xdr:row>1</xdr:row>
      <xdr:rowOff>352098</xdr:rowOff>
    </xdr:to>
    <xdr:pic>
      <xdr:nvPicPr>
        <xdr:cNvPr id="4" name="Picture 3" descr="Image result for naylor love logo">
          <a:extLst>
            <a:ext uri="{FF2B5EF4-FFF2-40B4-BE49-F238E27FC236}">
              <a16:creationId xmlns:a16="http://schemas.microsoft.com/office/drawing/2014/main" id="{9C3F9EAB-82FE-44F0-B344-094DB4EE23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575" y="60325"/>
          <a:ext cx="1694411"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297180</xdr:colOff>
      <xdr:row>1</xdr:row>
      <xdr:rowOff>446405</xdr:rowOff>
    </xdr:from>
    <xdr:to>
      <xdr:col>13</xdr:col>
      <xdr:colOff>155535</xdr:colOff>
      <xdr:row>24</xdr:row>
      <xdr:rowOff>21390</xdr:rowOff>
    </xdr:to>
    <xdr:graphicFrame macro="">
      <xdr:nvGraphicFramePr>
        <xdr:cNvPr id="2" name="Chart 1">
          <a:extLst>
            <a:ext uri="{FF2B5EF4-FFF2-40B4-BE49-F238E27FC236}">
              <a16:creationId xmlns:a16="http://schemas.microsoft.com/office/drawing/2014/main" id="{8A20DE65-1724-46C6-8253-7CD07F17D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50800</xdr:rowOff>
    </xdr:from>
    <xdr:to>
      <xdr:col>1</xdr:col>
      <xdr:colOff>1713461</xdr:colOff>
      <xdr:row>1</xdr:row>
      <xdr:rowOff>351786</xdr:rowOff>
    </xdr:to>
    <xdr:pic>
      <xdr:nvPicPr>
        <xdr:cNvPr id="4" name="Picture 3" descr="Image result for naylor love logo">
          <a:extLst>
            <a:ext uri="{FF2B5EF4-FFF2-40B4-BE49-F238E27FC236}">
              <a16:creationId xmlns:a16="http://schemas.microsoft.com/office/drawing/2014/main" id="{E0CBECD9-3983-4FC4-A919-9B7428B372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8450" y="50800"/>
          <a:ext cx="1694411"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47942</xdr:colOff>
      <xdr:row>0</xdr:row>
      <xdr:rowOff>93662</xdr:rowOff>
    </xdr:from>
    <xdr:to>
      <xdr:col>1</xdr:col>
      <xdr:colOff>1742983</xdr:colOff>
      <xdr:row>2</xdr:row>
      <xdr:rowOff>85085</xdr:rowOff>
    </xdr:to>
    <xdr:pic>
      <xdr:nvPicPr>
        <xdr:cNvPr id="3" name="Picture 2" descr="Image result for naylor love logo">
          <a:extLst>
            <a:ext uri="{FF2B5EF4-FFF2-40B4-BE49-F238E27FC236}">
              <a16:creationId xmlns:a16="http://schemas.microsoft.com/office/drawing/2014/main" id="{11A75B95-9939-40A9-A90A-43FF4FC7A1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692" y="93662"/>
          <a:ext cx="1695041" cy="477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1</xdr:col>
      <xdr:colOff>1713461</xdr:colOff>
      <xdr:row>1</xdr:row>
      <xdr:rowOff>399097</xdr:rowOff>
    </xdr:to>
    <xdr:pic>
      <xdr:nvPicPr>
        <xdr:cNvPr id="3" name="Picture 2" descr="Image result for naylor love logo">
          <a:extLst>
            <a:ext uri="{FF2B5EF4-FFF2-40B4-BE49-F238E27FC236}">
              <a16:creationId xmlns:a16="http://schemas.microsoft.com/office/drawing/2014/main" id="{1FC4E482-5739-4169-9C8D-D0DE21741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95250"/>
          <a:ext cx="1694411"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E549D9-66D0-4EF0-9447-A50FC8788EF7}" name="Table6" displayName="Table6" ref="B5:F24" totalsRowShown="0" headerRowDxfId="89" dataDxfId="88" tableBorderDxfId="87">
  <autoFilter ref="B5:F24" xr:uid="{6BC241A3-E156-4B29-B8D6-D7465712B6EE}"/>
  <tableColumns count="5">
    <tableColumn id="1" xr3:uid="{A052FB02-F447-463C-A737-6C7E02C9B5CC}" name="Material" dataDxfId="86"/>
    <tableColumn id="2" xr3:uid="{CBD4B3D0-2BC6-471C-A20A-C2E00D8CFF83}" name="Source / Mix" dataDxfId="85"/>
    <tableColumn id="3" xr3:uid="{52DB4574-195D-4D83-A202-1544453B5991}" name="Quantity" dataDxfId="84"/>
    <tableColumn id="4" xr3:uid="{39D46C3E-CF26-40F3-A563-71DC7A63A5F0}" name="Units" dataDxfId="83"/>
    <tableColumn id="5" xr3:uid="{C9C5A593-E7D8-46FD-9136-EC2C11C86EBD}" name="Upfront Carbon Results" dataDxfId="8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603C2E-B236-4AB4-B56D-DB11B340BC4E}" name="Table68" displayName="Table68" ref="B5:F24" totalsRowShown="0" headerRowDxfId="81" dataDxfId="79" headerRowBorderDxfId="80" tableBorderDxfId="78" totalsRowBorderDxfId="77">
  <autoFilter ref="B5:F24" xr:uid="{6BC241A3-E156-4B29-B8D6-D7465712B6EE}"/>
  <tableColumns count="5">
    <tableColumn id="1" xr3:uid="{A41ED0B4-EACD-4387-838E-8F629A644B8E}" name="Material" dataDxfId="76"/>
    <tableColumn id="2" xr3:uid="{A258A3CA-9D66-4924-BDE4-4C2ADC530B39}" name="Source / Mix" dataDxfId="75"/>
    <tableColumn id="3" xr3:uid="{D2FB0D73-659F-462A-A715-8FB90FE9A60F}" name="Quantity" dataDxfId="74"/>
    <tableColumn id="4" xr3:uid="{F091FD2C-0DDD-4A21-8382-87A8E863DCB3}" name="Units" dataDxfId="73"/>
    <tableColumn id="5" xr3:uid="{D5746FC0-6715-4725-981B-DA6872DCD917}" name="Upfront Carbon Results" dataDxfId="7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0E13CB-E6AB-4149-92D8-4C4DEF33C165}" name="Table689" displayName="Table689" ref="B5:F24" totalsRowShown="0" headerRowDxfId="71" dataDxfId="70">
  <autoFilter ref="B5:F24" xr:uid="{6BC241A3-E156-4B29-B8D6-D7465712B6EE}"/>
  <tableColumns count="5">
    <tableColumn id="1" xr3:uid="{9E328366-2CCF-4AE5-986A-395A8CE5767D}" name="Material" dataDxfId="69"/>
    <tableColumn id="2" xr3:uid="{22C8DB23-207D-4E03-AECE-1492FBF9BEB0}" name="Source / Mix" dataDxfId="68"/>
    <tableColumn id="3" xr3:uid="{35F0152F-859B-49ED-9547-9B97DAF6A663}" name="Quantity" dataDxfId="67"/>
    <tableColumn id="4" xr3:uid="{0FF4E293-A443-479D-A805-17C7B52CA18E}" name="Units" dataDxfId="66"/>
    <tableColumn id="5" xr3:uid="{7C1DB016-F346-4396-B938-FA080E8DDA46}" name="Upfront Carbon Results" dataDxfId="6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BB35E2-D57C-4798-B59E-D296422B7E9C}" name="Table1" displayName="Table1" ref="B4:I29" totalsRowShown="0" headerRowDxfId="64" dataDxfId="63">
  <autoFilter ref="B4:I29" xr:uid="{E0DACACC-66AD-4118-86C6-B9627524C107}"/>
  <tableColumns count="8">
    <tableColumn id="1" xr3:uid="{8D691E38-B66C-4B60-899E-168A57962909}" name="Product" dataDxfId="62"/>
    <tableColumn id="2" xr3:uid="{83145F27-F269-4D6A-8E33-183596A9C255}" name="Functional Unit" dataDxfId="61"/>
    <tableColumn id="3" xr3:uid="{BBE29821-4321-4F00-827A-E747DC2FA66A}" name="A1-A3" dataDxfId="60"/>
    <tableColumn id="4" xr3:uid="{233FDDB3-DFCE-4C48-A93C-F3C6A7050807}" name="Biogenic Carbon" dataDxfId="59"/>
    <tableColumn id="5" xr3:uid="{E19F57E0-0AA6-4D95-9DA9-5DC54A2A03FC}" name="C2" dataDxfId="58"/>
    <tableColumn id="6" xr3:uid="{747B41B7-7F5E-4539-A70A-11929F2B29D7}" name="C3" dataDxfId="57"/>
    <tableColumn id="7" xr3:uid="{966E948A-83E8-4DC2-B54C-E34C78A5FB61}" name="C4" dataDxfId="56"/>
    <tableColumn id="8" xr3:uid="{F0CD7B52-CB47-4D24-9D1B-9E2B688CCAC5}" name="International Transport" dataDxfId="55"/>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49F2E-AF9E-4C12-8874-6F1540DE82B8}" name="Table2" displayName="Table2" ref="B33:B37" totalsRowShown="0" headerRowDxfId="54" dataDxfId="52" headerRowBorderDxfId="53" tableBorderDxfId="51" totalsRowBorderDxfId="50">
  <autoFilter ref="B33:B37" xr:uid="{5C9E2211-CB69-47FB-9EE6-E392EFB2E9D0}"/>
  <tableColumns count="1">
    <tableColumn id="1" xr3:uid="{994398AA-D1EA-4526-898B-5B9C8D5A4061}" name="Options for CLT/Glulam" dataDxfId="4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93A0036-3B0B-400E-9C65-BCBFE2F728FA}" name="Table3" displayName="Table3" ref="B42:F45" totalsRowShown="0" headerRowDxfId="48" dataDxfId="46" headerRowBorderDxfId="47" tableBorderDxfId="45" totalsRowBorderDxfId="44">
  <autoFilter ref="B42:F45" xr:uid="{03B38780-CDC9-448B-8AEB-747010F12563}"/>
  <tableColumns count="5">
    <tableColumn id="1" xr3:uid="{0A04E2A1-1AAE-4B69-9D0A-0007C8318093}" name="Output" dataDxfId="43"/>
    <tableColumn id="2" xr3:uid="{6FE0C35B-32CE-4B06-B6B6-B335379A58E3}" name="Truck" dataDxfId="42"/>
    <tableColumn id="3" xr3:uid="{66F593B9-CD17-4349-BEF3-53B4C1EC9CC2}" name="AU Rail" dataDxfId="41"/>
    <tableColumn id="4" xr3:uid="{09468456-C593-4F3A-A2A4-045EAD859428}" name="EU Rail" dataDxfId="40"/>
    <tableColumn id="5" xr3:uid="{C9BB13FE-1B2F-4368-A5FB-6D74D91FDB11}" name="Ship" dataDxfId="39"/>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571228-DE64-4953-8F31-962B89CF7054}" name="Table4" displayName="Table4" ref="B48:E51" totalsRowShown="0" headerRowDxfId="38" dataDxfId="36" headerRowBorderDxfId="37" tableBorderDxfId="35" totalsRowBorderDxfId="34">
  <autoFilter ref="B48:E51" xr:uid="{000A4C47-F018-45DA-8520-7FD5A087A4D7}"/>
  <tableColumns count="4">
    <tableColumn id="1" xr3:uid="{AFC236E3-B523-4E9E-B881-CFCF598D67AD}" name="Mode" dataDxfId="33"/>
    <tableColumn id="2" xr3:uid="{84D5E597-BCAC-4D97-BA4F-FCF1E89AF904}" name="Australia (Wodonga)" dataDxfId="32"/>
    <tableColumn id="3" xr3:uid="{650D9ABC-1EE8-4291-863C-158B2DA0ECC4}" name="Austria (Bad St Leonhard)" dataDxfId="31"/>
    <tableColumn id="4" xr3:uid="{E016ED8B-8303-4406-A165-7D171236A2B1}" name="Uruguay(Tacuarembo)" dataDxfId="30"/>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A0417E-906B-4479-9192-42F12B651F6A}" name="Table5" displayName="Table5" ref="B54:E58" totalsRowShown="0" headerRowDxfId="29" dataDxfId="27" headerRowBorderDxfId="28" tableBorderDxfId="26" totalsRowBorderDxfId="25">
  <autoFilter ref="B54:E58" xr:uid="{7F7A281E-190F-48A7-9F2B-7C86434E93F0}"/>
  <tableColumns count="4">
    <tableColumn id="1" xr3:uid="{A069D6CC-144E-46C9-9205-480FBCE94D1F}" name="Material" dataDxfId="24"/>
    <tableColumn id="2" xr3:uid="{69A79882-1674-4151-AF10-7A14495F3D04}" name="Australia (Wodonga)" dataDxfId="23"/>
    <tableColumn id="3" xr3:uid="{7E2B6F9A-C698-4572-8815-5A4F893CA316}" name="Austria (Bad St Leonhard)" dataDxfId="22"/>
    <tableColumn id="4" xr3:uid="{B66E9BD5-1F8F-4E3D-B8BB-6C1751CB5FC8}" name="Uruguay(Tacuarembo)" dataDxfId="21">
      <calculatedColumnFormula>21.3+E49*F44</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8F40915-8200-44C5-94CF-AF3B18E2FDB5}" name="Table9" displayName="Table9" ref="D33:G38" totalsRowShown="0" headerRowDxfId="20" dataDxfId="18" headerRowBorderDxfId="19" tableBorderDxfId="17" totalsRowBorderDxfId="16">
  <autoFilter ref="D33:G38" xr:uid="{AE1F7566-EC39-45DE-B179-07CCB867B67E}"/>
  <tableColumns count="4">
    <tableColumn id="1" xr3:uid="{75E5D619-F5E4-4A71-89CB-3D7384080E66}" name="Product" dataDxfId="15"/>
    <tableColumn id="2" xr3:uid="{8237288B-0362-4C67-9852-3C69E1E09C69}" name="Density" dataDxfId="14"/>
    <tableColumn id="3" xr3:uid="{434EBCDB-57B0-480D-A156-8621DD7D60A2}" name="Units" dataDxfId="13"/>
    <tableColumn id="4" xr3:uid="{7BE66E72-D94A-409F-9C9F-3425732465B0}" name="Notes" dataDxfId="1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Naylor Love">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meron.belliss@naylorlove.co.nz?subject=Carbon%20Calculator%20Quer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vmlDrawing" Target="../drawings/vmlDrawing2.vml"/><Relationship Id="rId7"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comments" Target="../comments1.xml"/><Relationship Id="rId4" Type="http://schemas.openxmlformats.org/officeDocument/2006/relationships/table" Target="../tables/table4.xml"/><Relationship Id="rId9" Type="http://schemas.openxmlformats.org/officeDocument/2006/relationships/table" Target="../tables/table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B692F-2D34-4809-A233-7578FC406046}">
  <sheetPr>
    <pageSetUpPr fitToPage="1"/>
  </sheetPr>
  <dimension ref="A1:AC18"/>
  <sheetViews>
    <sheetView showGridLines="0" tabSelected="1" zoomScaleNormal="100" workbookViewId="0">
      <selection activeCell="D20" sqref="D20"/>
    </sheetView>
  </sheetViews>
  <sheetFormatPr defaultColWidth="9.08984375" defaultRowHeight="14.5" x14ac:dyDescent="0.35"/>
  <cols>
    <col min="1" max="4" width="9.08984375" style="2"/>
    <col min="5" max="5" width="4.54296875" style="2" customWidth="1"/>
    <col min="6" max="18" width="9.08984375" style="2"/>
    <col min="19" max="19" width="23.7265625" style="2" customWidth="1"/>
    <col min="27" max="16384" width="9.08984375" style="2"/>
  </cols>
  <sheetData>
    <row r="1" spans="1:29" ht="196.5" customHeight="1" x14ac:dyDescent="0.35">
      <c r="A1" s="19"/>
      <c r="B1" s="19"/>
      <c r="C1" s="19"/>
      <c r="D1" s="19"/>
      <c r="E1" s="19"/>
      <c r="F1" s="19"/>
      <c r="G1" s="19"/>
      <c r="H1" s="19"/>
      <c r="I1" s="82" t="s">
        <v>141</v>
      </c>
      <c r="J1" s="82"/>
      <c r="K1" s="82"/>
      <c r="L1" s="82"/>
      <c r="M1" s="82"/>
      <c r="N1" s="82"/>
      <c r="O1" s="82"/>
      <c r="P1" s="82"/>
      <c r="Q1" s="82"/>
      <c r="R1" s="82"/>
      <c r="S1" s="82"/>
    </row>
    <row r="2" spans="1:29" customFormat="1" ht="14.25" customHeight="1" x14ac:dyDescent="0.35">
      <c r="A2" s="13"/>
      <c r="B2" s="13"/>
      <c r="C2" s="13"/>
      <c r="D2" s="13"/>
      <c r="E2" s="13"/>
      <c r="F2" s="13"/>
      <c r="G2" s="13"/>
      <c r="H2" s="13"/>
      <c r="I2" s="13"/>
      <c r="J2" s="13"/>
      <c r="K2" s="13"/>
      <c r="L2" s="13"/>
      <c r="M2" s="13"/>
      <c r="N2" s="13"/>
      <c r="O2" s="13"/>
      <c r="P2" s="13"/>
      <c r="Q2" s="13"/>
      <c r="R2" s="13"/>
      <c r="S2" s="13"/>
      <c r="T2" s="13"/>
    </row>
    <row r="3" spans="1:29" ht="15.5" x14ac:dyDescent="0.35">
      <c r="A3" s="20"/>
      <c r="C3" s="21"/>
      <c r="D3" s="21"/>
      <c r="E3" s="21"/>
      <c r="F3" s="21"/>
      <c r="G3" s="21"/>
      <c r="H3" s="21"/>
      <c r="I3" s="21"/>
      <c r="J3" s="21"/>
      <c r="K3" s="21"/>
      <c r="L3" s="21"/>
      <c r="M3" s="21"/>
      <c r="N3" s="21"/>
      <c r="O3" s="21"/>
      <c r="P3" s="21"/>
      <c r="Q3" s="21"/>
      <c r="R3" s="21"/>
      <c r="S3" s="21"/>
      <c r="AA3"/>
      <c r="AB3"/>
      <c r="AC3"/>
    </row>
    <row r="4" spans="1:29" ht="17.5" x14ac:dyDescent="0.35">
      <c r="A4" s="6" t="s">
        <v>0</v>
      </c>
      <c r="C4" s="1"/>
      <c r="D4" s="1"/>
      <c r="E4" s="1"/>
      <c r="F4" s="1"/>
      <c r="G4" s="1"/>
      <c r="H4" s="1"/>
      <c r="I4" s="1"/>
      <c r="J4" s="1"/>
      <c r="K4" s="1"/>
      <c r="L4" s="1"/>
      <c r="M4" s="1"/>
      <c r="N4" s="1"/>
      <c r="O4" s="1"/>
      <c r="P4"/>
      <c r="Q4"/>
      <c r="R4"/>
      <c r="S4"/>
      <c r="AA4"/>
      <c r="AB4"/>
      <c r="AC4"/>
    </row>
    <row r="5" spans="1:29" x14ac:dyDescent="0.35">
      <c r="A5" s="3"/>
      <c r="B5" s="3"/>
      <c r="C5" s="3"/>
      <c r="D5" s="3"/>
      <c r="E5" s="3"/>
      <c r="F5" s="3"/>
      <c r="G5" s="3"/>
      <c r="H5" s="3"/>
      <c r="I5" s="3"/>
      <c r="J5" s="3"/>
      <c r="K5" s="3"/>
      <c r="L5" s="3"/>
      <c r="M5" s="3"/>
      <c r="N5" s="3"/>
      <c r="O5" s="3"/>
      <c r="P5"/>
      <c r="Q5"/>
      <c r="R5"/>
      <c r="S5"/>
      <c r="AA5"/>
      <c r="AB5"/>
      <c r="AC5"/>
    </row>
    <row r="6" spans="1:29" x14ac:dyDescent="0.35">
      <c r="A6" s="5">
        <v>1</v>
      </c>
      <c r="B6" s="3" t="s">
        <v>89</v>
      </c>
      <c r="C6" s="3"/>
      <c r="D6" s="3"/>
      <c r="E6" s="3"/>
      <c r="F6" s="3"/>
      <c r="G6" s="3"/>
      <c r="H6" s="3"/>
      <c r="I6" s="3"/>
      <c r="J6" s="3"/>
      <c r="K6" s="3"/>
      <c r="L6" s="3"/>
      <c r="M6" s="3"/>
      <c r="N6" s="3"/>
      <c r="O6" s="3"/>
      <c r="P6"/>
      <c r="Q6"/>
      <c r="R6"/>
      <c r="S6"/>
      <c r="AA6"/>
      <c r="AB6"/>
      <c r="AC6"/>
    </row>
    <row r="7" spans="1:29" x14ac:dyDescent="0.35">
      <c r="A7" s="5">
        <v>2</v>
      </c>
      <c r="B7" s="3" t="s">
        <v>85</v>
      </c>
      <c r="C7" s="3"/>
      <c r="D7" s="3"/>
      <c r="E7" s="3"/>
      <c r="F7" s="3"/>
      <c r="G7" s="3"/>
      <c r="H7" s="3"/>
      <c r="I7" s="3"/>
      <c r="J7" s="3"/>
      <c r="K7" s="3"/>
      <c r="L7" s="3"/>
      <c r="M7" s="3"/>
      <c r="N7" s="3"/>
      <c r="O7" s="3"/>
      <c r="P7"/>
      <c r="Q7"/>
      <c r="R7"/>
      <c r="S7"/>
      <c r="AA7"/>
      <c r="AB7"/>
      <c r="AC7"/>
    </row>
    <row r="8" spans="1:29" x14ac:dyDescent="0.35">
      <c r="A8" s="5">
        <v>3</v>
      </c>
      <c r="B8" s="3" t="s">
        <v>128</v>
      </c>
      <c r="C8" s="3"/>
      <c r="D8" s="3"/>
      <c r="E8" s="3"/>
      <c r="F8" s="3"/>
      <c r="G8" s="3"/>
      <c r="H8" s="3"/>
      <c r="I8" s="3"/>
      <c r="J8" s="3"/>
      <c r="K8" s="3"/>
      <c r="L8" s="3"/>
      <c r="M8" s="3"/>
      <c r="N8" s="3"/>
      <c r="O8" s="3"/>
      <c r="P8"/>
      <c r="Q8"/>
      <c r="R8"/>
      <c r="S8"/>
      <c r="AA8"/>
      <c r="AB8"/>
      <c r="AC8"/>
    </row>
    <row r="9" spans="1:29" x14ac:dyDescent="0.35">
      <c r="A9" s="3"/>
      <c r="B9" s="3"/>
      <c r="C9" s="3"/>
      <c r="D9" s="3"/>
      <c r="E9" s="3"/>
      <c r="F9" s="3"/>
      <c r="G9" s="3"/>
      <c r="H9" s="3"/>
      <c r="I9" s="3"/>
      <c r="J9" s="3"/>
      <c r="K9" s="3"/>
      <c r="L9" s="3"/>
      <c r="M9" s="3"/>
      <c r="N9" s="3"/>
      <c r="O9" s="3"/>
      <c r="P9"/>
      <c r="Q9"/>
      <c r="R9"/>
      <c r="S9"/>
      <c r="AA9"/>
      <c r="AB9"/>
      <c r="AC9"/>
    </row>
    <row r="10" spans="1:29" ht="18.5" x14ac:dyDescent="0.45">
      <c r="A10" s="7" t="s">
        <v>1</v>
      </c>
      <c r="B10" s="3" t="s">
        <v>106</v>
      </c>
      <c r="C10" s="3"/>
      <c r="D10" s="3"/>
      <c r="E10" s="3"/>
      <c r="F10" s="3"/>
      <c r="G10" s="3"/>
      <c r="H10" s="3"/>
      <c r="I10" s="3"/>
      <c r="J10" s="3"/>
      <c r="K10" s="4"/>
      <c r="L10" s="4"/>
      <c r="M10" s="3"/>
      <c r="N10" s="3"/>
      <c r="O10" s="3"/>
      <c r="P10"/>
      <c r="Q10"/>
      <c r="R10"/>
      <c r="S10"/>
      <c r="AA10"/>
      <c r="AB10"/>
      <c r="AC10"/>
    </row>
    <row r="11" spans="1:29" ht="18.5" x14ac:dyDescent="0.45">
      <c r="A11" s="3"/>
      <c r="B11" s="3" t="s">
        <v>109</v>
      </c>
      <c r="C11" s="3"/>
      <c r="D11" s="3"/>
      <c r="E11" s="3"/>
      <c r="F11" s="3"/>
      <c r="G11" s="3"/>
      <c r="H11" s="3"/>
      <c r="I11" s="3"/>
      <c r="J11" s="3"/>
      <c r="K11" s="4"/>
      <c r="L11" s="4"/>
      <c r="M11" s="3"/>
      <c r="N11" s="3"/>
      <c r="O11" s="3"/>
      <c r="P11"/>
      <c r="Q11"/>
      <c r="R11"/>
      <c r="S11"/>
      <c r="AA11"/>
      <c r="AB11"/>
      <c r="AC11"/>
    </row>
    <row r="12" spans="1:29" ht="18.5" x14ac:dyDescent="0.45">
      <c r="A12" s="3"/>
      <c r="B12" s="3" t="s">
        <v>107</v>
      </c>
      <c r="C12" s="3"/>
      <c r="D12" s="3"/>
      <c r="E12" s="3"/>
      <c r="F12" s="3"/>
      <c r="G12" s="3"/>
      <c r="H12" s="3"/>
      <c r="I12" s="3"/>
      <c r="J12" s="3"/>
      <c r="K12" s="4"/>
      <c r="L12" s="4"/>
      <c r="M12" s="3"/>
      <c r="N12" s="3"/>
      <c r="O12" s="3"/>
      <c r="P12"/>
      <c r="Q12"/>
      <c r="R12"/>
      <c r="S12"/>
      <c r="AA12"/>
      <c r="AB12"/>
      <c r="AC12"/>
    </row>
    <row r="13" spans="1:29" ht="18.5" x14ac:dyDescent="0.45">
      <c r="A13" s="3"/>
      <c r="B13" s="3"/>
      <c r="C13" s="3"/>
      <c r="D13" s="3"/>
      <c r="E13" s="3"/>
      <c r="F13" s="3"/>
      <c r="G13" s="3"/>
      <c r="H13" s="3"/>
      <c r="I13" s="24"/>
      <c r="J13" s="25"/>
      <c r="K13" s="4"/>
      <c r="L13" s="4"/>
      <c r="M13" s="3"/>
      <c r="N13" s="3"/>
      <c r="O13" s="3"/>
      <c r="P13" s="3"/>
      <c r="Q13" s="3"/>
      <c r="R13" s="3"/>
      <c r="S13" s="1"/>
      <c r="AA13"/>
      <c r="AB13"/>
      <c r="AC13"/>
    </row>
    <row r="14" spans="1:29" ht="18.5" x14ac:dyDescent="0.45">
      <c r="A14" s="3"/>
      <c r="B14" s="27" t="s">
        <v>108</v>
      </c>
      <c r="C14" s="28"/>
      <c r="D14" s="28"/>
      <c r="E14" s="28"/>
      <c r="F14" s="28"/>
      <c r="G14" s="28"/>
      <c r="H14" s="28"/>
      <c r="I14" s="24"/>
      <c r="J14" s="25"/>
      <c r="K14" s="4"/>
      <c r="L14" s="4"/>
      <c r="M14" s="3"/>
      <c r="N14" s="3"/>
      <c r="O14" s="3"/>
      <c r="P14" s="3"/>
      <c r="Q14" s="3"/>
      <c r="R14" s="3"/>
      <c r="S14" s="1"/>
      <c r="AA14"/>
      <c r="AB14"/>
      <c r="AC14"/>
    </row>
    <row r="15" spans="1:29" ht="18.5" x14ac:dyDescent="0.45">
      <c r="A15" s="3"/>
      <c r="B15" s="3"/>
      <c r="C15" s="3"/>
      <c r="D15" s="3"/>
      <c r="E15" s="3"/>
      <c r="F15" s="3"/>
      <c r="G15" s="3"/>
      <c r="H15" s="3"/>
      <c r="I15" s="3"/>
      <c r="J15" s="3"/>
      <c r="K15" s="4"/>
      <c r="L15" s="4"/>
      <c r="M15" s="3"/>
      <c r="N15" s="3"/>
      <c r="O15" s="3"/>
      <c r="P15" s="3"/>
      <c r="Q15" s="3"/>
      <c r="R15" s="3"/>
      <c r="S15" s="1"/>
      <c r="AA15"/>
      <c r="AB15"/>
      <c r="AC15"/>
    </row>
    <row r="16" spans="1:29" customFormat="1" x14ac:dyDescent="0.35">
      <c r="A16" s="13"/>
      <c r="B16" s="13"/>
      <c r="C16" s="13"/>
      <c r="D16" s="13"/>
      <c r="E16" s="13"/>
      <c r="F16" s="13"/>
      <c r="G16" s="13"/>
      <c r="H16" s="13"/>
      <c r="I16" s="13"/>
      <c r="J16" s="13"/>
      <c r="K16" s="13"/>
      <c r="L16" s="13"/>
      <c r="M16" s="13"/>
      <c r="N16" s="13"/>
      <c r="O16" s="13"/>
      <c r="P16" s="13"/>
      <c r="Q16" s="13"/>
      <c r="R16" s="13"/>
      <c r="S16" s="13"/>
      <c r="T16" s="13"/>
    </row>
    <row r="17" spans="1:20" ht="34" customHeight="1" x14ac:dyDescent="0.35">
      <c r="A17" s="83" t="s">
        <v>102</v>
      </c>
      <c r="B17" s="84"/>
      <c r="C17" s="84"/>
      <c r="D17" s="84"/>
      <c r="E17" s="84"/>
      <c r="F17" s="84"/>
      <c r="G17" s="84"/>
      <c r="H17" s="84"/>
      <c r="I17" s="84"/>
      <c r="J17" s="84"/>
      <c r="K17" s="84"/>
      <c r="L17" s="84"/>
      <c r="M17" s="84"/>
      <c r="N17" s="84"/>
      <c r="O17" s="84"/>
      <c r="P17" s="84"/>
      <c r="Q17" s="84"/>
      <c r="R17" s="84"/>
      <c r="S17" s="84"/>
      <c r="T17" s="84"/>
    </row>
    <row r="18" spans="1:20" x14ac:dyDescent="0.35">
      <c r="A18" s="1"/>
      <c r="B18" s="1"/>
      <c r="C18" s="1"/>
      <c r="D18" s="1"/>
      <c r="E18" s="1"/>
      <c r="F18" s="1"/>
      <c r="G18" s="1"/>
      <c r="H18" s="1"/>
      <c r="I18" s="1"/>
      <c r="J18" s="1"/>
      <c r="K18" s="1"/>
      <c r="L18" s="1"/>
      <c r="M18" s="1"/>
      <c r="N18" s="1"/>
      <c r="O18" s="1"/>
      <c r="P18" s="1"/>
      <c r="Q18" s="1"/>
      <c r="R18" s="1"/>
      <c r="S18" s="1"/>
    </row>
  </sheetData>
  <sheetProtection algorithmName="SHA-512" hashValue="hOlpIK0yVU5mz9SNDWuPWdRE0qJupyL+8kx/cox5Pq6+qG1Lziihbrh/XhmfKwN/SA72iNZvP7QJmkG3ShqT7Q==" saltValue="dVdRHx9vo2u8RUyMnfXIwg==" spinCount="100000" sheet="1" objects="1" scenarios="1"/>
  <mergeCells count="2">
    <mergeCell ref="I1:S1"/>
    <mergeCell ref="A17:T17"/>
  </mergeCells>
  <hyperlinks>
    <hyperlink ref="B14:H14" r:id="rId1" display="To share your results, report a bug or suggest additional EPD data to be added, cameron.belliss@naylorlove.co.nz" xr:uid="{73AC024C-21E7-4C22-9CBC-70F58B90AF8A}"/>
  </hyperlinks>
  <pageMargins left="0.7" right="0.7" top="0.75" bottom="0.75" header="0.3" footer="0.3"/>
  <pageSetup paperSize="9" scale="68" orientation="landscape" r:id="rId2"/>
  <headerFooter>
    <oddFooter>&amp;L&amp;F : &amp;A&amp;R© Naylor Love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B16A-2280-45FF-BB02-C976CCD2707B}">
  <sheetPr>
    <tabColor rgb="FFFFC000"/>
  </sheetPr>
  <dimension ref="A2:T46"/>
  <sheetViews>
    <sheetView zoomScaleNormal="100" workbookViewId="0">
      <selection activeCell="I19" sqref="I19"/>
    </sheetView>
  </sheetViews>
  <sheetFormatPr defaultColWidth="9.08984375" defaultRowHeight="14.5" x14ac:dyDescent="0.35"/>
  <cols>
    <col min="1" max="1" width="4" style="9" customWidth="1"/>
    <col min="2" max="2" width="13.81640625" style="9" customWidth="1"/>
    <col min="3" max="3" width="22.54296875" style="9" customWidth="1"/>
    <col min="4" max="4" width="16.26953125" style="9" customWidth="1"/>
    <col min="5" max="5" width="19.08984375" style="9" customWidth="1"/>
    <col min="6" max="16384" width="9.08984375" style="9"/>
  </cols>
  <sheetData>
    <row r="2" spans="2:5" ht="28.5" customHeight="1" x14ac:dyDescent="0.35">
      <c r="B2" s="18"/>
      <c r="C2" s="88" t="s">
        <v>90</v>
      </c>
      <c r="D2" s="88"/>
      <c r="E2" s="89"/>
    </row>
    <row r="3" spans="2:5" ht="13.9" customHeight="1" x14ac:dyDescent="0.35">
      <c r="C3" s="12"/>
      <c r="D3" s="12"/>
      <c r="E3" s="12"/>
    </row>
    <row r="4" spans="2:5" ht="22.5" x14ac:dyDescent="0.45">
      <c r="B4" s="85" t="s">
        <v>101</v>
      </c>
      <c r="C4" s="86"/>
      <c r="D4" s="86"/>
      <c r="E4" s="87"/>
    </row>
    <row r="5" spans="2:5" x14ac:dyDescent="0.35">
      <c r="B5" s="14"/>
      <c r="C5" s="15" t="s">
        <v>2</v>
      </c>
      <c r="D5" s="99" t="s">
        <v>3</v>
      </c>
      <c r="E5" s="100"/>
    </row>
    <row r="6" spans="2:5" x14ac:dyDescent="0.35">
      <c r="B6" s="14"/>
      <c r="C6" s="15"/>
      <c r="D6" s="101" t="s">
        <v>91</v>
      </c>
      <c r="E6" s="102"/>
    </row>
    <row r="7" spans="2:5" x14ac:dyDescent="0.35">
      <c r="B7" s="14" t="s">
        <v>4</v>
      </c>
      <c r="C7" s="9" t="str">
        <f>Building1!C3</f>
        <v>Timber Example</v>
      </c>
      <c r="D7" s="103">
        <f>Building1!C27</f>
        <v>446714.30594936013</v>
      </c>
      <c r="E7" s="104"/>
    </row>
    <row r="8" spans="2:5" x14ac:dyDescent="0.35">
      <c r="B8" s="14" t="s">
        <v>5</v>
      </c>
      <c r="C8" s="9" t="str">
        <f>Building2!C3</f>
        <v>Steel Example</v>
      </c>
      <c r="D8" s="103">
        <f>Building2!C27</f>
        <v>5006882.34</v>
      </c>
      <c r="E8" s="104"/>
    </row>
    <row r="9" spans="2:5" x14ac:dyDescent="0.35">
      <c r="B9" s="16" t="s">
        <v>6</v>
      </c>
      <c r="C9" s="17" t="str">
        <f>Building3!C3</f>
        <v>Concrete Example</v>
      </c>
      <c r="D9" s="105">
        <f>Building3!C27</f>
        <v>4779516.25</v>
      </c>
      <c r="E9" s="106"/>
    </row>
    <row r="27" spans="2:5" ht="14.4" customHeight="1" x14ac:dyDescent="0.35">
      <c r="B27" s="90" t="s">
        <v>103</v>
      </c>
      <c r="C27" s="91"/>
      <c r="D27" s="91"/>
      <c r="E27" s="92"/>
    </row>
    <row r="28" spans="2:5" x14ac:dyDescent="0.35">
      <c r="B28" s="93"/>
      <c r="C28" s="94"/>
      <c r="D28" s="94"/>
      <c r="E28" s="95"/>
    </row>
    <row r="29" spans="2:5" ht="27.25" customHeight="1" x14ac:dyDescent="0.35">
      <c r="B29" s="96"/>
      <c r="C29" s="97"/>
      <c r="D29" s="97"/>
      <c r="E29" s="98"/>
    </row>
    <row r="42" spans="1:20" ht="17.5" customHeight="1" x14ac:dyDescent="0.35"/>
    <row r="43" spans="1:20" ht="14.5" customHeight="1" x14ac:dyDescent="0.35">
      <c r="A43" s="11"/>
      <c r="F43" s="10"/>
      <c r="G43" s="10"/>
      <c r="H43" s="10"/>
      <c r="I43" s="10"/>
      <c r="J43" s="10"/>
      <c r="K43" s="10"/>
      <c r="L43" s="10"/>
      <c r="M43" s="10"/>
      <c r="N43" s="10"/>
      <c r="O43" s="10"/>
      <c r="P43" s="10"/>
      <c r="Q43" s="10"/>
      <c r="R43" s="10"/>
      <c r="S43" s="10"/>
      <c r="T43" s="10"/>
    </row>
    <row r="44" spans="1:20" x14ac:dyDescent="0.35">
      <c r="A44" s="11"/>
    </row>
    <row r="45" spans="1:20" ht="27.75" customHeight="1" x14ac:dyDescent="0.35">
      <c r="A45" s="11"/>
    </row>
    <row r="46" spans="1:20" x14ac:dyDescent="0.35">
      <c r="A46" s="11"/>
      <c r="B46" s="11"/>
      <c r="C46" s="11"/>
      <c r="D46" s="11"/>
      <c r="E46" s="11"/>
    </row>
  </sheetData>
  <sheetProtection algorithmName="SHA-512" hashValue="sXRf8TMAmuC26L6BlSWEplTnk3x5OT8z3AnbXRS4vWD0vbnR8eNf/xLPwYN/Es1i8B2P5GoScBaTJzCQ7E2XHg==" saltValue="4Ztt6B756S9IYPH6E5jreQ==" spinCount="100000" sheet="1" objects="1" scenarios="1"/>
  <mergeCells count="8">
    <mergeCell ref="B4:E4"/>
    <mergeCell ref="C2:E2"/>
    <mergeCell ref="B27:E29"/>
    <mergeCell ref="D5:E5"/>
    <mergeCell ref="D6:E6"/>
    <mergeCell ref="D7:E7"/>
    <mergeCell ref="D8:E8"/>
    <mergeCell ref="D9:E9"/>
  </mergeCells>
  <pageMargins left="0.7" right="0.7" top="0.75" bottom="0.75" header="0.3" footer="0.3"/>
  <pageSetup paperSize="9" orientation="portrait" r:id="rId1"/>
  <headerFooter>
    <oddFooter xml:space="preserve">&amp;L&amp;F : &amp;A&amp;R© Naylor Love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89E7-278A-4F64-B07C-AB6FE543D334}">
  <sheetPr>
    <tabColor rgb="FF14BBBB"/>
  </sheetPr>
  <dimension ref="B1:L28"/>
  <sheetViews>
    <sheetView zoomScaleNormal="100" workbookViewId="0">
      <selection activeCell="F27" sqref="F27"/>
    </sheetView>
  </sheetViews>
  <sheetFormatPr defaultColWidth="9.08984375" defaultRowHeight="14.5" x14ac:dyDescent="0.35"/>
  <cols>
    <col min="1" max="1" width="4" style="9" customWidth="1"/>
    <col min="2" max="2" width="34.453125" style="9" customWidth="1"/>
    <col min="3" max="3" width="19.7265625" style="9" customWidth="1"/>
    <col min="4" max="4" width="16.81640625" style="9" customWidth="1"/>
    <col min="5" max="5" width="12.54296875" style="9" customWidth="1"/>
    <col min="6" max="6" width="16.81640625" style="9" customWidth="1"/>
    <col min="7" max="7" width="9.08984375" style="9"/>
    <col min="8" max="8" width="15.26953125" style="9" customWidth="1"/>
    <col min="9" max="9" width="9.08984375" style="9"/>
    <col min="10" max="10" width="11.7265625" style="9" customWidth="1"/>
    <col min="11" max="11" width="15.453125" style="9" customWidth="1"/>
    <col min="12" max="12" width="10.54296875" style="9" bestFit="1" customWidth="1"/>
    <col min="13" max="16384" width="9.08984375" style="9"/>
  </cols>
  <sheetData>
    <row r="1" spans="2:12" ht="14.5" customHeight="1" x14ac:dyDescent="0.35"/>
    <row r="2" spans="2:12" ht="35" customHeight="1" thickBot="1" x14ac:dyDescent="0.4">
      <c r="C2" s="51"/>
      <c r="D2" s="51"/>
    </row>
    <row r="3" spans="2:12" ht="33.4" customHeight="1" thickBot="1" x14ac:dyDescent="0.65">
      <c r="B3" s="50" t="s">
        <v>86</v>
      </c>
      <c r="C3" s="110" t="s">
        <v>135</v>
      </c>
      <c r="D3" s="110"/>
      <c r="E3" s="110"/>
      <c r="F3" s="110"/>
    </row>
    <row r="5" spans="2:12" ht="27" x14ac:dyDescent="0.35">
      <c r="B5" s="46" t="s">
        <v>7</v>
      </c>
      <c r="C5" s="47" t="s">
        <v>121</v>
      </c>
      <c r="D5" s="47" t="s">
        <v>8</v>
      </c>
      <c r="E5" s="47" t="s">
        <v>9</v>
      </c>
      <c r="F5" s="48" t="s">
        <v>10</v>
      </c>
      <c r="H5" s="49" t="s">
        <v>126</v>
      </c>
      <c r="K5" s="9" t="s">
        <v>3</v>
      </c>
    </row>
    <row r="6" spans="2:12" ht="16.5" x14ac:dyDescent="0.35">
      <c r="B6" s="23" t="s">
        <v>115</v>
      </c>
      <c r="C6" s="30"/>
      <c r="D6" s="22">
        <v>72</v>
      </c>
      <c r="E6" s="31" t="s">
        <v>93</v>
      </c>
      <c r="F6" s="32">
        <f>D6*'Background Data'!D6</f>
        <v>-51984</v>
      </c>
      <c r="H6" s="32">
        <f>D6*Table1[[#This Row],[Biogenic Carbon]]</f>
        <v>-57168</v>
      </c>
      <c r="J6" s="9" t="s">
        <v>12</v>
      </c>
      <c r="K6" s="44">
        <f>SUM(F6:F9)+F19</f>
        <v>-1793290.6940506399</v>
      </c>
      <c r="L6" s="44"/>
    </row>
    <row r="7" spans="2:12" ht="16.5" x14ac:dyDescent="0.35">
      <c r="B7" s="23" t="s">
        <v>13</v>
      </c>
      <c r="C7" s="8" t="s">
        <v>14</v>
      </c>
      <c r="D7" s="22">
        <v>270</v>
      </c>
      <c r="E7" s="31" t="s">
        <v>93</v>
      </c>
      <c r="F7" s="32">
        <f>IF(Building1!C7="NZ (treated)",Building1!D7*'Background Data'!D7,IF(Building1!C7="Australia (treated)",(Building1!D7*('Background Data'!D22+'Background Data'!I22)),IF(Building1!C7="Austria (untreated)",Building1!D7*('Background Data'!D20+'Background Data'!I20),IF(Building1!C7="Uruguay (untreated)",(Building1!D7*('Background Data'!D24+'Background Data'!I24)),"Choose source"))))</f>
        <v>-178200</v>
      </c>
      <c r="H7" s="32">
        <f>IF(Building1!C7="NZ (treated)",Building1!D7*'Background Data'!E7,IF(Building1!C7="Australia (treated)",(Building1!D7*('Background Data'!E22)),IF(Building1!C7="Austria (untreated)",Building1!D7*('Background Data'!E20),IF(Building1!C7="Uruguay (untreated)",Building1!D7*('Background Data'!E24),"Choose source"))))</f>
        <v>-217080</v>
      </c>
      <c r="I7" s="45"/>
      <c r="J7" s="9" t="s">
        <v>15</v>
      </c>
      <c r="K7" s="44">
        <f>SUM(F15:F18)</f>
        <v>1589845</v>
      </c>
      <c r="L7" s="44"/>
    </row>
    <row r="8" spans="2:12" ht="16.5" x14ac:dyDescent="0.35">
      <c r="B8" s="23" t="s">
        <v>16</v>
      </c>
      <c r="C8" s="8" t="s">
        <v>14</v>
      </c>
      <c r="D8" s="22">
        <v>1900</v>
      </c>
      <c r="E8" s="31" t="s">
        <v>93</v>
      </c>
      <c r="F8" s="32">
        <f>IF(C8='Background Data'!B$34,Building1!D8*'Background Data'!D9,IF(Building1!C8='Background Data'!B$35,(Building1!D8*('Background Data'!D23+'Background Data'!I23)),IF(C8='Background Data'!B$36,Building1!D8*('Background Data'!D21+'Background Data'!I21),IF(Building1!C8="Uruguay (untreated)",(Building1!D8*('Background Data'!D25+'Background Data'!I25)),"Choose source"))))</f>
        <v>-1341400</v>
      </c>
      <c r="H8" s="32">
        <f>IF(C8='Background Data'!B$34,Building1!D8*'Background Data'!E9,IF(Building1!C8='Background Data'!B$35,(Building1!D8*('Background Data'!E23)),IF(C8='Background Data'!B$36,Building1!D8*('Background Data'!E21),IF(Building1!C8="Uruguay (untreated)",Building1!D8*('Background Data'!E25),"Choose source"))))</f>
        <v>-1482000</v>
      </c>
      <c r="I8" s="45"/>
      <c r="J8" s="9" t="s">
        <v>17</v>
      </c>
      <c r="K8" s="44">
        <f>SUM(F10:F14)</f>
        <v>650160</v>
      </c>
      <c r="L8" s="44"/>
    </row>
    <row r="9" spans="2:12" ht="16.5" x14ac:dyDescent="0.35">
      <c r="B9" s="23" t="s">
        <v>18</v>
      </c>
      <c r="C9" s="8" t="s">
        <v>58</v>
      </c>
      <c r="D9" s="22">
        <v>311</v>
      </c>
      <c r="E9" s="31" t="s">
        <v>93</v>
      </c>
      <c r="F9" s="32">
        <f>IF(C9='Background Data'!B$34,Building1!D9*'Background Data'!D8,IF(Building1!C9='Background Data'!B$36,(Building1!D9*('Background Data'!D19+'Background Data'!I19)),"Choose source"))</f>
        <v>-155499.69405063998</v>
      </c>
      <c r="H9" s="32">
        <f>IF(C9='Background Data'!B$34,Building1!D9*'Background Data'!E8,IF(C9='Background Data'!B$36,(Building1!D9*('Background Data'!E19)),"Choose source"))</f>
        <v>-253465</v>
      </c>
      <c r="J9" s="9" t="s">
        <v>124</v>
      </c>
      <c r="K9" s="43">
        <f>SUM(F20:F24)</f>
        <v>0</v>
      </c>
      <c r="L9" s="44"/>
    </row>
    <row r="10" spans="2:12" ht="16.5" x14ac:dyDescent="0.35">
      <c r="B10" s="23" t="s">
        <v>117</v>
      </c>
      <c r="C10" s="8" t="s">
        <v>116</v>
      </c>
      <c r="D10" s="22"/>
      <c r="E10" s="31" t="s">
        <v>93</v>
      </c>
      <c r="F10" s="32">
        <f>D10*'Background Data'!D10*IF(C10="EC10",0.9,IF(C10="EC20",0.8,IF(C10="EC30","0.7",1)))</f>
        <v>0</v>
      </c>
      <c r="H10" s="39"/>
      <c r="J10" s="9" t="s">
        <v>19</v>
      </c>
      <c r="K10" s="44">
        <f>SUM(K6:K9)</f>
        <v>446714.30594936013</v>
      </c>
      <c r="L10" s="44"/>
    </row>
    <row r="11" spans="2:12" ht="16.5" x14ac:dyDescent="0.35">
      <c r="B11" s="23" t="s">
        <v>118</v>
      </c>
      <c r="C11" s="8" t="s">
        <v>116</v>
      </c>
      <c r="D11" s="22"/>
      <c r="E11" s="31" t="s">
        <v>93</v>
      </c>
      <c r="F11" s="32">
        <f>D11*'Background Data'!D11*IF(C11="EC10",0.9,IF(C11="EC20",0.8,IF(C11="EC30","0.7",1)))</f>
        <v>0</v>
      </c>
      <c r="H11" s="39"/>
      <c r="J11" s="9" t="s">
        <v>125</v>
      </c>
      <c r="K11" s="43">
        <f>SUM(H6:H24)</f>
        <v>-2186323</v>
      </c>
    </row>
    <row r="12" spans="2:12" ht="16.5" x14ac:dyDescent="0.35">
      <c r="B12" s="23" t="s">
        <v>21</v>
      </c>
      <c r="C12" s="8" t="s">
        <v>116</v>
      </c>
      <c r="D12" s="22"/>
      <c r="E12" s="31" t="s">
        <v>93</v>
      </c>
      <c r="F12" s="32">
        <f>D12*'Background Data'!D12*IF(C12="EC10",0.9,IF(C12="EC20",0.8,IF(C12="EC30","0.7",1)))</f>
        <v>0</v>
      </c>
      <c r="H12" s="39"/>
    </row>
    <row r="13" spans="2:12" ht="16.5" x14ac:dyDescent="0.35">
      <c r="B13" s="23" t="s">
        <v>22</v>
      </c>
      <c r="C13" s="8" t="s">
        <v>116</v>
      </c>
      <c r="D13" s="22">
        <v>1680</v>
      </c>
      <c r="E13" s="31" t="s">
        <v>93</v>
      </c>
      <c r="F13" s="32">
        <f>D13*'Background Data'!D13*IF(C13="EC10",0.9,IF(C13="EC20",0.8,IF(C13="EC30","0.7",1)))</f>
        <v>650160</v>
      </c>
      <c r="H13" s="39"/>
    </row>
    <row r="14" spans="2:12" ht="16.5" x14ac:dyDescent="0.35">
      <c r="B14" s="23" t="s">
        <v>23</v>
      </c>
      <c r="C14" s="8" t="s">
        <v>116</v>
      </c>
      <c r="D14" s="22"/>
      <c r="E14" s="31" t="s">
        <v>93</v>
      </c>
      <c r="F14" s="32">
        <f>D14*'Background Data'!D14*IF(C14="EC10",0.9,IF(C14="EC20",0.8,IF(C14="EC30","0.7",1)))</f>
        <v>0</v>
      </c>
      <c r="H14" s="39"/>
    </row>
    <row r="15" spans="2:12" x14ac:dyDescent="0.35">
      <c r="B15" s="23" t="s">
        <v>24</v>
      </c>
      <c r="C15" s="30"/>
      <c r="D15" s="22">
        <v>255700</v>
      </c>
      <c r="E15" s="31" t="s">
        <v>25</v>
      </c>
      <c r="F15" s="32">
        <f>D15*'Background Data'!D5</f>
        <v>728745</v>
      </c>
      <c r="H15" s="39"/>
    </row>
    <row r="16" spans="2:12" x14ac:dyDescent="0.35">
      <c r="B16" s="23" t="s">
        <v>26</v>
      </c>
      <c r="C16" s="30"/>
      <c r="D16" s="22">
        <v>218000</v>
      </c>
      <c r="E16" s="33" t="s">
        <v>25</v>
      </c>
      <c r="F16" s="32">
        <f>D16*'Background Data'!D15</f>
        <v>861100</v>
      </c>
      <c r="H16" s="39"/>
    </row>
    <row r="17" spans="2:8" x14ac:dyDescent="0.35">
      <c r="B17" s="23" t="s">
        <v>27</v>
      </c>
      <c r="C17" s="30"/>
      <c r="D17" s="22"/>
      <c r="E17" s="33" t="s">
        <v>25</v>
      </c>
      <c r="F17" s="32">
        <f>D17*'Background Data'!D16</f>
        <v>0</v>
      </c>
      <c r="H17" s="39"/>
    </row>
    <row r="18" spans="2:8" ht="16.5" x14ac:dyDescent="0.35">
      <c r="B18" s="23" t="s">
        <v>28</v>
      </c>
      <c r="C18" s="30"/>
      <c r="D18" s="22"/>
      <c r="E18" s="33" t="s">
        <v>94</v>
      </c>
      <c r="F18" s="32">
        <f>D18*'Background Data'!D18</f>
        <v>0</v>
      </c>
      <c r="H18" s="39"/>
    </row>
    <row r="19" spans="2:8" ht="16.5" x14ac:dyDescent="0.35">
      <c r="B19" s="23" t="s">
        <v>29</v>
      </c>
      <c r="C19" s="30"/>
      <c r="D19" s="22">
        <v>174</v>
      </c>
      <c r="E19" s="31" t="s">
        <v>93</v>
      </c>
      <c r="F19" s="32">
        <f>D19*'Background Data'!D17</f>
        <v>-66207</v>
      </c>
      <c r="H19" s="32">
        <f>D19*'Background Data'!E17</f>
        <v>-176610</v>
      </c>
    </row>
    <row r="20" spans="2:8" x14ac:dyDescent="0.35">
      <c r="B20" s="23" t="str">
        <f>'Background Data'!B26</f>
        <v>Custom EPD 1</v>
      </c>
      <c r="C20" s="30"/>
      <c r="D20" s="22"/>
      <c r="E20" s="40" t="str">
        <f>'Background Data'!C26</f>
        <v>kg or m3</v>
      </c>
      <c r="F20" s="32">
        <f>D20*'Background Data'!D26</f>
        <v>0</v>
      </c>
      <c r="H20" s="32"/>
    </row>
    <row r="21" spans="2:8" x14ac:dyDescent="0.35">
      <c r="B21" s="23" t="str">
        <f>'Background Data'!B27</f>
        <v>Custom EPD 2</v>
      </c>
      <c r="C21" s="30"/>
      <c r="D21" s="22"/>
      <c r="E21" s="40" t="str">
        <f>'Background Data'!C27</f>
        <v>kg or m3</v>
      </c>
      <c r="F21" s="32">
        <f>D21*'Background Data'!D27</f>
        <v>0</v>
      </c>
      <c r="H21" s="32"/>
    </row>
    <row r="22" spans="2:8" x14ac:dyDescent="0.35">
      <c r="B22" s="23" t="str">
        <f>'Background Data'!B28</f>
        <v>Custom EPD 3</v>
      </c>
      <c r="C22" s="30"/>
      <c r="D22" s="22"/>
      <c r="E22" s="40" t="str">
        <f>'Background Data'!C28</f>
        <v>kg or m3</v>
      </c>
      <c r="F22" s="32">
        <f>D22*'Background Data'!D28</f>
        <v>0</v>
      </c>
      <c r="H22" s="32"/>
    </row>
    <row r="23" spans="2:8" x14ac:dyDescent="0.35">
      <c r="B23" s="23" t="str">
        <f>'Background Data'!B29</f>
        <v>Custom EPD 4</v>
      </c>
      <c r="C23" s="30"/>
      <c r="D23" s="22"/>
      <c r="E23" s="40" t="str">
        <f>'Background Data'!C29</f>
        <v>kg or m3</v>
      </c>
      <c r="F23" s="32">
        <f>D23*'Background Data'!D29</f>
        <v>0</v>
      </c>
      <c r="H23" s="32"/>
    </row>
    <row r="24" spans="2:8" x14ac:dyDescent="0.35">
      <c r="B24" s="41" t="str">
        <f>'Background Data'!B30</f>
        <v>Custom EPD 5</v>
      </c>
      <c r="C24" s="42"/>
      <c r="D24" s="29"/>
      <c r="E24" s="40" t="str">
        <f>'Background Data'!C30</f>
        <v>kg or m3</v>
      </c>
      <c r="F24" s="32">
        <f>D24*'Background Data'!D30</f>
        <v>0</v>
      </c>
      <c r="H24" s="32"/>
    </row>
    <row r="25" spans="2:8" ht="19.899999999999999" customHeight="1" x14ac:dyDescent="0.35">
      <c r="E25" s="38"/>
    </row>
    <row r="26" spans="2:8" ht="19.899999999999999" customHeight="1" thickBot="1" x14ac:dyDescent="0.4"/>
    <row r="27" spans="2:8" ht="15" thickBot="1" x14ac:dyDescent="0.4">
      <c r="B27" s="107" t="s">
        <v>30</v>
      </c>
      <c r="C27" s="108">
        <f>SUM(F6:F24)</f>
        <v>446714.30594936013</v>
      </c>
      <c r="D27" s="111" t="s">
        <v>92</v>
      </c>
    </row>
    <row r="28" spans="2:8" ht="15" thickBot="1" x14ac:dyDescent="0.4">
      <c r="B28" s="107"/>
      <c r="C28" s="109"/>
      <c r="D28" s="112"/>
    </row>
  </sheetData>
  <sheetProtection algorithmName="SHA-512" hashValue="GpkwGpVvdjAD4gwfPsoxfuGKX4IzM7pH6elsasFpfmQPXSjyiMDUxhAIOBhsAKv+1SzVnMRkiysOErIh2waApw==" saltValue="gYOuQcKRG6Wt6wOFoboGoQ==" spinCount="100000" sheet="1" objects="1" scenarios="1"/>
  <mergeCells count="4">
    <mergeCell ref="B27:B28"/>
    <mergeCell ref="C27:C28"/>
    <mergeCell ref="C3:F3"/>
    <mergeCell ref="D27:D28"/>
  </mergeCells>
  <conditionalFormatting sqref="F6:F24">
    <cfRule type="cellIs" dxfId="11" priority="29" operator="greaterThan">
      <formula>0</formula>
    </cfRule>
    <cfRule type="cellIs" dxfId="10" priority="30" operator="lessThan">
      <formula>0</formula>
    </cfRule>
  </conditionalFormatting>
  <conditionalFormatting sqref="H6:H24">
    <cfRule type="cellIs" dxfId="9" priority="1" operator="greaterThan">
      <formula>0</formula>
    </cfRule>
    <cfRule type="cellIs" dxfId="8" priority="2" operator="lessThan">
      <formula>0</formula>
    </cfRule>
  </conditionalFormatting>
  <dataValidations xWindow="368" yWindow="350" count="2">
    <dataValidation type="list" allowBlank="1" showInputMessage="1" showErrorMessage="1" promptTitle="Source" prompt="Please choose where the material is sourced from" sqref="C9" xr:uid="{38E5A66F-2C2F-4EAD-8DCA-34D7C666EBF6}">
      <formula1>"NZ (treated), Austria (untreated)"</formula1>
    </dataValidation>
    <dataValidation type="list" allowBlank="1" showInputMessage="1" showErrorMessage="1" promptTitle="Embodied Carbon" prompt="Please chose the EC rating of the concrete mix (% carbon reduction)_x000a__x000a_" sqref="C10:C14" xr:uid="{9D463590-D932-4871-98F5-E2A6CCECC596}">
      <formula1>"Standard, EC10, EC20, EC30"</formula1>
    </dataValidation>
  </dataValidations>
  <pageMargins left="0.7" right="0.7" top="0.75" bottom="0.75" header="0.3" footer="0.3"/>
  <pageSetup paperSize="9" orientation="landscape" r:id="rId1"/>
  <headerFooter>
    <oddFooter>&amp;L&amp;F : &amp;A&amp;R© Naylor Love</oddFooter>
  </headerFooter>
  <drawing r:id="rId2"/>
  <tableParts count="1">
    <tablePart r:id="rId3"/>
  </tableParts>
  <extLst>
    <ext xmlns:x14="http://schemas.microsoft.com/office/spreadsheetml/2009/9/main" uri="{CCE6A557-97BC-4b89-ADB6-D9C93CAAB3DF}">
      <x14:dataValidations xmlns:xm="http://schemas.microsoft.com/office/excel/2006/main" xWindow="368" yWindow="350" count="1">
        <x14:dataValidation type="list" allowBlank="1" showInputMessage="1" showErrorMessage="1" promptTitle="Source" prompt="Please choose where the material is sourced from_x000a__x000a_" xr:uid="{EF427EC8-6F74-4442-95EC-83F4FB23FC24}">
          <x14:formula1>
            <xm:f>'Background Data'!$B$34:$B$37</xm:f>
          </x14:formula1>
          <xm:sqref>C7:C8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96A3B-3DF2-4021-B251-7F4720C78788}">
  <sheetPr>
    <tabColor rgb="FF14BBBB"/>
  </sheetPr>
  <dimension ref="B1:L28"/>
  <sheetViews>
    <sheetView zoomScaleNormal="100" workbookViewId="0">
      <selection activeCell="H29" sqref="H29"/>
    </sheetView>
  </sheetViews>
  <sheetFormatPr defaultColWidth="9.08984375" defaultRowHeight="14.5" x14ac:dyDescent="0.35"/>
  <cols>
    <col min="1" max="1" width="4" style="9" customWidth="1"/>
    <col min="2" max="2" width="34.453125" style="9" customWidth="1"/>
    <col min="3" max="3" width="21.1796875" style="9" customWidth="1"/>
    <col min="4" max="4" width="16.81640625" style="9" customWidth="1"/>
    <col min="5" max="5" width="12.54296875" style="9" customWidth="1"/>
    <col min="6" max="6" width="16.81640625" style="9" customWidth="1"/>
    <col min="7" max="7" width="9.08984375" style="9"/>
    <col min="8" max="8" width="10.54296875" style="9" customWidth="1"/>
    <col min="9" max="9" width="9.08984375" style="9"/>
    <col min="10" max="10" width="12.453125" style="9" customWidth="1"/>
    <col min="11" max="11" width="15.453125" style="9" customWidth="1"/>
    <col min="12" max="12" width="10.54296875" style="9" bestFit="1" customWidth="1"/>
    <col min="13" max="16384" width="9.08984375" style="9"/>
  </cols>
  <sheetData>
    <row r="1" spans="2:12" ht="14.5" customHeight="1" x14ac:dyDescent="0.35"/>
    <row r="2" spans="2:12" ht="35" customHeight="1" thickBot="1" x14ac:dyDescent="0.4">
      <c r="C2" s="51"/>
      <c r="D2" s="51"/>
    </row>
    <row r="3" spans="2:12" ht="33.4" customHeight="1" thickBot="1" x14ac:dyDescent="0.65">
      <c r="B3" s="50" t="s">
        <v>87</v>
      </c>
      <c r="C3" s="110" t="s">
        <v>136</v>
      </c>
      <c r="D3" s="110"/>
      <c r="E3" s="110"/>
      <c r="F3" s="110"/>
    </row>
    <row r="5" spans="2:12" ht="27" x14ac:dyDescent="0.35">
      <c r="B5" s="46" t="s">
        <v>7</v>
      </c>
      <c r="C5" s="47" t="s">
        <v>121</v>
      </c>
      <c r="D5" s="47" t="s">
        <v>8</v>
      </c>
      <c r="E5" s="47" t="s">
        <v>9</v>
      </c>
      <c r="F5" s="48" t="s">
        <v>10</v>
      </c>
      <c r="H5" s="49" t="s">
        <v>126</v>
      </c>
      <c r="I5" s="52"/>
      <c r="K5" s="9" t="s">
        <v>3</v>
      </c>
    </row>
    <row r="6" spans="2:12" ht="16.5" x14ac:dyDescent="0.35">
      <c r="B6" s="23" t="s">
        <v>11</v>
      </c>
      <c r="C6" s="30"/>
      <c r="D6" s="22"/>
      <c r="E6" s="31" t="s">
        <v>93</v>
      </c>
      <c r="F6" s="32">
        <f>D6*'Background Data'!D6</f>
        <v>0</v>
      </c>
      <c r="H6" s="32">
        <f>D6*Table1[[#This Row],[Biogenic Carbon]]</f>
        <v>0</v>
      </c>
      <c r="I6" s="43"/>
      <c r="J6" s="9" t="s">
        <v>12</v>
      </c>
      <c r="K6" s="44">
        <f>SUM(F6:F9)+F19</f>
        <v>0</v>
      </c>
      <c r="L6" s="44"/>
    </row>
    <row r="7" spans="2:12" ht="16.5" x14ac:dyDescent="0.35">
      <c r="B7" s="23" t="s">
        <v>13</v>
      </c>
      <c r="C7" s="8" t="s">
        <v>14</v>
      </c>
      <c r="D7" s="22"/>
      <c r="E7" s="31" t="s">
        <v>93</v>
      </c>
      <c r="F7" s="32">
        <f>IF(Building2!C7="NZ (treated)",Building2!D7*'Background Data'!D7,IF(Building2!C7="Australia (treated)",(Building2!D7*('Background Data'!D22+'Background Data'!I22)),IF(Building2!C7="Austria (untreated)",Building2!D7*('Background Data'!D20+'Background Data'!I20),IF(Building2!C7="Uruguay (untreated)",(Building2!D7*('Background Data'!D24+'Background Data'!I24)),"Choose source"))))</f>
        <v>0</v>
      </c>
      <c r="H7" s="32">
        <f>IF(Building2!C7="NZ (treated)",Building2!D7*'Background Data'!E7,IF(Building2!C7="Australia (treated)",(Building2!D7*('Background Data'!E22)),IF(Building2!C7="Austria (untreated)",Building2!D7*('Background Data'!E20),IF(Building2!C7="Uruguay (untreated)",Building2!D7*('Background Data'!E24),"Choose source"))))</f>
        <v>0</v>
      </c>
      <c r="I7" s="43"/>
      <c r="J7" s="9" t="s">
        <v>15</v>
      </c>
      <c r="K7" s="44">
        <f>SUM(F15:F18)</f>
        <v>3477719.3400000003</v>
      </c>
      <c r="L7" s="44"/>
    </row>
    <row r="8" spans="2:12" ht="16.5" x14ac:dyDescent="0.35">
      <c r="B8" s="23" t="s">
        <v>16</v>
      </c>
      <c r="C8" s="8" t="s">
        <v>14</v>
      </c>
      <c r="D8" s="22"/>
      <c r="E8" s="31" t="s">
        <v>93</v>
      </c>
      <c r="F8" s="32">
        <f>IF(C8='Background Data'!B$34,Building2!D8*'Background Data'!D9,IF(Building2!C8='Background Data'!B$35,(Building2!D8*('Background Data'!D23+'Background Data'!I23)),IF(C8='Background Data'!B$36,Building2!D8*('Background Data'!D21+'Background Data'!I21),IF(Building2!C8="Uruguay (untreated)",(Building2!D8*('Background Data'!D25+'Background Data'!I25)),"Choose source"))))</f>
        <v>0</v>
      </c>
      <c r="H8" s="32">
        <f>IF(C8='Background Data'!B$34,Building2!D8*'Background Data'!E9,IF(C8='Background Data'!B$35,(Building2!D8*('Background Data'!E23)),IF(C8='Background Data'!B$36,Building2!D8*('Background Data'!E21),IF(Building2!C8="Uruguay (untreated)",Building2!D8*('Background Data'!E25),"Choose source"))))</f>
        <v>0</v>
      </c>
      <c r="I8" s="43"/>
      <c r="J8" s="9" t="s">
        <v>17</v>
      </c>
      <c r="K8" s="44">
        <f>SUM(F10:F14)</f>
        <v>1529163</v>
      </c>
      <c r="L8" s="44"/>
    </row>
    <row r="9" spans="2:12" ht="16.5" x14ac:dyDescent="0.35">
      <c r="B9" s="23" t="s">
        <v>18</v>
      </c>
      <c r="C9" s="8" t="s">
        <v>14</v>
      </c>
      <c r="D9" s="22"/>
      <c r="E9" s="31" t="s">
        <v>93</v>
      </c>
      <c r="F9" s="32">
        <f>IF(C9='Background Data'!B$34,Building2!D9*'Background Data'!D8,IF(Building2!C9='Background Data'!B$36,(Building2!D9*('Background Data'!D19+'Background Data'!I19)),"Choose source"))</f>
        <v>0</v>
      </c>
      <c r="H9" s="32">
        <f>IF(C9='Background Data'!B$34,Building2!D9*'Background Data'!E8,IF(C9='Background Data'!B$36,(Building2!D9*('Background Data'!E19)),"Choose source"))</f>
        <v>0</v>
      </c>
      <c r="I9" s="43"/>
      <c r="J9" s="9" t="s">
        <v>124</v>
      </c>
      <c r="K9" s="43">
        <f>SUM(F20:F24)</f>
        <v>0</v>
      </c>
      <c r="L9" s="44"/>
    </row>
    <row r="10" spans="2:12" ht="16.5" x14ac:dyDescent="0.35">
      <c r="B10" s="23" t="s">
        <v>117</v>
      </c>
      <c r="C10" s="8" t="s">
        <v>116</v>
      </c>
      <c r="D10" s="22"/>
      <c r="E10" s="31" t="s">
        <v>93</v>
      </c>
      <c r="F10" s="32">
        <f>D10*'Background Data'!D10*IF(C10="EC10",0.9,IF(C10="EC20",0.8,IF(C10="EC30","0.7",1)))</f>
        <v>0</v>
      </c>
      <c r="H10" s="39"/>
      <c r="I10" s="43"/>
      <c r="J10" s="9" t="s">
        <v>19</v>
      </c>
      <c r="K10" s="44">
        <f>SUM(K6:K9)</f>
        <v>5006882.34</v>
      </c>
      <c r="L10" s="44"/>
    </row>
    <row r="11" spans="2:12" ht="16.5" x14ac:dyDescent="0.35">
      <c r="B11" s="23" t="s">
        <v>20</v>
      </c>
      <c r="C11" s="8" t="s">
        <v>116</v>
      </c>
      <c r="D11" s="22">
        <v>2901</v>
      </c>
      <c r="E11" s="31" t="s">
        <v>93</v>
      </c>
      <c r="F11" s="32">
        <f>D11*'Background Data'!D11*IF(C11="EC10",0.9,IF(C11="EC20",0.8,IF(C11="EC30","0.7",1)))</f>
        <v>879003</v>
      </c>
      <c r="H11" s="39"/>
      <c r="I11" s="43"/>
      <c r="J11" s="9" t="s">
        <v>125</v>
      </c>
      <c r="K11" s="43">
        <f>SUM(H6:H24)</f>
        <v>0</v>
      </c>
    </row>
    <row r="12" spans="2:12" ht="16.5" x14ac:dyDescent="0.35">
      <c r="B12" s="23" t="s">
        <v>21</v>
      </c>
      <c r="C12" s="8" t="s">
        <v>116</v>
      </c>
      <c r="D12" s="22"/>
      <c r="E12" s="31" t="s">
        <v>93</v>
      </c>
      <c r="F12" s="32">
        <f>D12*'Background Data'!D12*IF(C12="EC10",0.9,IF(C12="EC20",0.8,IF(C12="EC30","0.7",1)))</f>
        <v>0</v>
      </c>
      <c r="H12" s="39"/>
      <c r="I12" s="43"/>
    </row>
    <row r="13" spans="2:12" ht="16.5" x14ac:dyDescent="0.35">
      <c r="B13" s="23" t="s">
        <v>22</v>
      </c>
      <c r="C13" s="8" t="s">
        <v>116</v>
      </c>
      <c r="D13" s="22">
        <v>1680</v>
      </c>
      <c r="E13" s="31" t="s">
        <v>93</v>
      </c>
      <c r="F13" s="32">
        <f>D13*'Background Data'!D13*IF(C13="EC10",0.9,IF(C13="EC20",0.8,IF(C13="EC30","0.7",1)))</f>
        <v>650160</v>
      </c>
      <c r="H13" s="39"/>
      <c r="I13" s="43"/>
    </row>
    <row r="14" spans="2:12" ht="16.5" x14ac:dyDescent="0.35">
      <c r="B14" s="23" t="s">
        <v>23</v>
      </c>
      <c r="C14" s="8" t="s">
        <v>116</v>
      </c>
      <c r="D14" s="22"/>
      <c r="E14" s="31" t="s">
        <v>93</v>
      </c>
      <c r="F14" s="32">
        <f>D14*'Background Data'!D14*IF(C14="EC10",0.9,IF(C14="EC20",0.8,IF(C14="EC30","0.7",1)))</f>
        <v>0</v>
      </c>
      <c r="H14" s="39"/>
      <c r="I14" s="43"/>
    </row>
    <row r="15" spans="2:12" x14ac:dyDescent="0.35">
      <c r="B15" s="23" t="s">
        <v>24</v>
      </c>
      <c r="C15" s="30"/>
      <c r="D15" s="22">
        <v>622823</v>
      </c>
      <c r="E15" s="31" t="s">
        <v>25</v>
      </c>
      <c r="F15" s="32">
        <f>D15*'Background Data'!D5</f>
        <v>1775045.55</v>
      </c>
      <c r="H15" s="39"/>
      <c r="I15" s="43"/>
    </row>
    <row r="16" spans="2:12" x14ac:dyDescent="0.35">
      <c r="B16" s="23" t="s">
        <v>26</v>
      </c>
      <c r="C16" s="30"/>
      <c r="D16" s="22">
        <v>342362</v>
      </c>
      <c r="E16" s="33" t="s">
        <v>25</v>
      </c>
      <c r="F16" s="32">
        <f>D16*'Background Data'!D15</f>
        <v>1352329.9000000001</v>
      </c>
      <c r="H16" s="39"/>
      <c r="I16" s="43"/>
    </row>
    <row r="17" spans="2:9" x14ac:dyDescent="0.35">
      <c r="B17" s="23" t="s">
        <v>27</v>
      </c>
      <c r="C17" s="30"/>
      <c r="D17" s="22">
        <v>19421</v>
      </c>
      <c r="E17" s="33" t="s">
        <v>25</v>
      </c>
      <c r="F17" s="32">
        <f>D17*'Background Data'!D16</f>
        <v>79431.89</v>
      </c>
      <c r="H17" s="39"/>
      <c r="I17" s="43"/>
    </row>
    <row r="18" spans="2:9" ht="16.5" x14ac:dyDescent="0.35">
      <c r="B18" s="23" t="s">
        <v>28</v>
      </c>
      <c r="C18" s="30"/>
      <c r="D18" s="22">
        <v>8466</v>
      </c>
      <c r="E18" s="33" t="s">
        <v>94</v>
      </c>
      <c r="F18" s="32">
        <f>D18*'Background Data'!D18</f>
        <v>270912</v>
      </c>
      <c r="H18" s="39"/>
      <c r="I18" s="43"/>
    </row>
    <row r="19" spans="2:9" ht="16.5" x14ac:dyDescent="0.35">
      <c r="B19" s="23" t="s">
        <v>29</v>
      </c>
      <c r="C19" s="30"/>
      <c r="D19" s="22"/>
      <c r="E19" s="31" t="s">
        <v>93</v>
      </c>
      <c r="F19" s="32">
        <f>D19*'Background Data'!D17</f>
        <v>0</v>
      </c>
      <c r="H19" s="32">
        <f>D19*'Background Data'!E17</f>
        <v>0</v>
      </c>
      <c r="I19" s="43"/>
    </row>
    <row r="20" spans="2:9" x14ac:dyDescent="0.35">
      <c r="B20" s="23" t="str">
        <f>'Background Data'!B26</f>
        <v>Custom EPD 1</v>
      </c>
      <c r="C20" s="30"/>
      <c r="D20" s="22"/>
      <c r="E20" s="40" t="str">
        <f>'Background Data'!C26</f>
        <v>kg or m3</v>
      </c>
      <c r="F20" s="32">
        <f>D20*'Background Data'!D26</f>
        <v>0</v>
      </c>
      <c r="H20" s="32"/>
      <c r="I20" s="43"/>
    </row>
    <row r="21" spans="2:9" x14ac:dyDescent="0.35">
      <c r="B21" s="23" t="str">
        <f>'Background Data'!B27</f>
        <v>Custom EPD 2</v>
      </c>
      <c r="C21" s="30"/>
      <c r="D21" s="22"/>
      <c r="E21" s="40" t="str">
        <f>'Background Data'!C27</f>
        <v>kg or m3</v>
      </c>
      <c r="F21" s="32">
        <f>D21*'Background Data'!D27</f>
        <v>0</v>
      </c>
      <c r="H21" s="32"/>
      <c r="I21" s="43"/>
    </row>
    <row r="22" spans="2:9" x14ac:dyDescent="0.35">
      <c r="B22" s="23" t="str">
        <f>'Background Data'!B28</f>
        <v>Custom EPD 3</v>
      </c>
      <c r="C22" s="30"/>
      <c r="D22" s="22"/>
      <c r="E22" s="40" t="str">
        <f>'Background Data'!C28</f>
        <v>kg or m3</v>
      </c>
      <c r="F22" s="32">
        <f>D22*'Background Data'!D28</f>
        <v>0</v>
      </c>
      <c r="H22" s="32"/>
      <c r="I22" s="43"/>
    </row>
    <row r="23" spans="2:9" x14ac:dyDescent="0.35">
      <c r="B23" s="23" t="str">
        <f>'Background Data'!B29</f>
        <v>Custom EPD 4</v>
      </c>
      <c r="C23" s="30"/>
      <c r="D23" s="22"/>
      <c r="E23" s="40" t="str">
        <f>'Background Data'!C29</f>
        <v>kg or m3</v>
      </c>
      <c r="F23" s="32">
        <f>D23*'Background Data'!D29</f>
        <v>0</v>
      </c>
      <c r="H23" s="32"/>
      <c r="I23" s="43"/>
    </row>
    <row r="24" spans="2:9" x14ac:dyDescent="0.35">
      <c r="B24" s="41" t="str">
        <f>'Background Data'!B30</f>
        <v>Custom EPD 5</v>
      </c>
      <c r="C24" s="42"/>
      <c r="D24" s="29"/>
      <c r="E24" s="40" t="str">
        <f>'Background Data'!C30</f>
        <v>kg or m3</v>
      </c>
      <c r="F24" s="32">
        <f>D24*'Background Data'!D30</f>
        <v>0</v>
      </c>
      <c r="H24" s="32"/>
      <c r="I24" s="43"/>
    </row>
    <row r="25" spans="2:9" ht="19.899999999999999" customHeight="1" x14ac:dyDescent="0.35">
      <c r="E25" s="38"/>
    </row>
    <row r="26" spans="2:9" ht="19.899999999999999" customHeight="1" thickBot="1" x14ac:dyDescent="0.4"/>
    <row r="27" spans="2:9" ht="15" thickBot="1" x14ac:dyDescent="0.4">
      <c r="B27" s="107" t="s">
        <v>30</v>
      </c>
      <c r="C27" s="108">
        <f>SUM(F6:F24)</f>
        <v>5006882.34</v>
      </c>
      <c r="D27" s="111" t="s">
        <v>92</v>
      </c>
    </row>
    <row r="28" spans="2:9" ht="15" thickBot="1" x14ac:dyDescent="0.4">
      <c r="B28" s="107"/>
      <c r="C28" s="109"/>
      <c r="D28" s="112"/>
    </row>
  </sheetData>
  <sheetProtection algorithmName="SHA-512" hashValue="E8yuWThv41nhdVOumhFftB73egIvmjmKegVmoqWoCO3w+qF41/YnM8jmT0KVXLObvEFMMzTnQesNNpVd1j1ZNw==" saltValue="ux10Fl/4AkpUmUaCx6UnLA==" spinCount="100000" sheet="1" objects="1" scenarios="1"/>
  <mergeCells count="4">
    <mergeCell ref="C3:F3"/>
    <mergeCell ref="B27:B28"/>
    <mergeCell ref="C27:C28"/>
    <mergeCell ref="D27:D28"/>
  </mergeCells>
  <conditionalFormatting sqref="F6:F24">
    <cfRule type="cellIs" dxfId="7" priority="29" operator="greaterThan">
      <formula>0</formula>
    </cfRule>
    <cfRule type="cellIs" dxfId="6" priority="30" operator="lessThan">
      <formula>0</formula>
    </cfRule>
  </conditionalFormatting>
  <conditionalFormatting sqref="H6:I24">
    <cfRule type="cellIs" dxfId="5" priority="1" operator="greaterThan">
      <formula>0</formula>
    </cfRule>
    <cfRule type="cellIs" dxfId="4" priority="2" operator="lessThan">
      <formula>0</formula>
    </cfRule>
  </conditionalFormatting>
  <dataValidations count="2">
    <dataValidation type="list" allowBlank="1" showInputMessage="1" showErrorMessage="1" sqref="C9" xr:uid="{521BE8B4-700F-4BFD-BDDD-0900941F5D64}">
      <formula1>"NZ (treated), Austria (untreated)"</formula1>
    </dataValidation>
    <dataValidation type="list" allowBlank="1" showInputMessage="1" showErrorMessage="1" promptTitle="Embodied Carbon" prompt="Please chose the EC rating of the concrete mix (% carbon reduction)_x000a__x000a_" sqref="C10:C14" xr:uid="{31BBD7D1-E86F-4388-A0E1-72C9408EF086}">
      <formula1>"Standard, EC10, EC20, EC30"</formula1>
    </dataValidation>
  </dataValidations>
  <pageMargins left="0.7" right="0.7" top="0.75" bottom="0.75" header="0.3" footer="0.3"/>
  <pageSetup paperSize="9" orientation="landscape" r:id="rId1"/>
  <headerFooter>
    <oddHeader>&amp;R&amp;G</oddHeader>
    <oddFooter>&amp;L&amp;F : &amp;A&amp;R© Naylor Love</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ource" prompt="Please choose where the material is sourced from_x000a__x000a_" xr:uid="{80BCFF77-4D83-4080-A4D1-3321073EE807}">
          <x14:formula1>
            <xm:f>'Background Data'!$B$34:$B$37</xm:f>
          </x14:formula1>
          <xm:sqref>C7:C8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6BA7-64A4-45D5-814D-E3905A093C3B}">
  <sheetPr>
    <tabColor rgb="FF14BBBB"/>
  </sheetPr>
  <dimension ref="B1:L28"/>
  <sheetViews>
    <sheetView zoomScaleNormal="100" workbookViewId="0">
      <selection activeCell="D21" sqref="D21"/>
    </sheetView>
  </sheetViews>
  <sheetFormatPr defaultColWidth="9.08984375" defaultRowHeight="14.5" x14ac:dyDescent="0.35"/>
  <cols>
    <col min="1" max="1" width="4" style="9" customWidth="1"/>
    <col min="2" max="2" width="34.453125" style="9" customWidth="1"/>
    <col min="3" max="3" width="20" style="9" customWidth="1"/>
    <col min="4" max="4" width="16.81640625" style="9" customWidth="1"/>
    <col min="5" max="5" width="12.54296875" style="9" customWidth="1"/>
    <col min="6" max="6" width="16.81640625" style="9" customWidth="1"/>
    <col min="7" max="7" width="9.08984375" style="9"/>
    <col min="8" max="8" width="11.1796875" style="9" customWidth="1"/>
    <col min="9" max="9" width="9.08984375" style="9"/>
    <col min="10" max="10" width="12.1796875" style="9" customWidth="1"/>
    <col min="11" max="11" width="15.453125" style="9" customWidth="1"/>
    <col min="12" max="12" width="10.54296875" style="9" bestFit="1" customWidth="1"/>
    <col min="13" max="16384" width="9.08984375" style="9"/>
  </cols>
  <sheetData>
    <row r="1" spans="2:12" ht="14.5" customHeight="1" x14ac:dyDescent="0.35"/>
    <row r="2" spans="2:12" ht="35" customHeight="1" thickBot="1" x14ac:dyDescent="0.4">
      <c r="C2" s="51"/>
      <c r="D2" s="51"/>
    </row>
    <row r="3" spans="2:12" ht="33.4" customHeight="1" thickBot="1" x14ac:dyDescent="0.65">
      <c r="B3" s="50" t="s">
        <v>88</v>
      </c>
      <c r="C3" s="110" t="s">
        <v>137</v>
      </c>
      <c r="D3" s="110"/>
      <c r="E3" s="110"/>
      <c r="F3" s="110"/>
    </row>
    <row r="5" spans="2:12" ht="27" x14ac:dyDescent="0.35">
      <c r="B5" s="46" t="s">
        <v>7</v>
      </c>
      <c r="C5" s="47" t="s">
        <v>121</v>
      </c>
      <c r="D5" s="47" t="s">
        <v>8</v>
      </c>
      <c r="E5" s="47" t="s">
        <v>9</v>
      </c>
      <c r="F5" s="48" t="s">
        <v>10</v>
      </c>
      <c r="H5" s="49" t="s">
        <v>126</v>
      </c>
      <c r="K5" s="9" t="s">
        <v>3</v>
      </c>
    </row>
    <row r="6" spans="2:12" ht="16.5" x14ac:dyDescent="0.35">
      <c r="B6" s="23" t="s">
        <v>11</v>
      </c>
      <c r="C6" s="30"/>
      <c r="D6" s="22"/>
      <c r="E6" s="31" t="s">
        <v>93</v>
      </c>
      <c r="F6" s="32">
        <f>D6*'Background Data'!D6</f>
        <v>0</v>
      </c>
      <c r="H6" s="32">
        <f>D6*Table1[[#This Row],[Biogenic Carbon]]</f>
        <v>0</v>
      </c>
      <c r="J6" s="9" t="s">
        <v>12</v>
      </c>
      <c r="K6" s="44">
        <f>SUM(F6:F9)+F19</f>
        <v>0</v>
      </c>
      <c r="L6" s="44"/>
    </row>
    <row r="7" spans="2:12" ht="16.5" x14ac:dyDescent="0.35">
      <c r="B7" s="23" t="s">
        <v>13</v>
      </c>
      <c r="C7" s="8" t="s">
        <v>14</v>
      </c>
      <c r="D7" s="22"/>
      <c r="E7" s="31" t="s">
        <v>93</v>
      </c>
      <c r="F7" s="32">
        <f>IF(Building3!C7="NZ (treated)",Building3!D7*'Background Data'!D7,IF(Building3!C7="Australia (treated)",(Building3!D7*('Background Data'!D22+'Background Data'!I22)),IF(Building3!C7="Austria (untreated)",Building3!D7*('Background Data'!D20+'Background Data'!I20),IF(Building3!C7="Uruguay (untreated)",(Building3!D7*('Background Data'!D24+'Background Data'!I24)),"Choose source"))))</f>
        <v>0</v>
      </c>
      <c r="H7" s="32">
        <f>IF(Building3!C7="NZ (treated)",Building3!D7*'Background Data'!E7,IF(Building3!C7="Australia (treated)",(Building3!D7*('Background Data'!E22)),IF(Building3!C7="Austria (untreated)",Building1!D7*('Background Data'!E20),IF(Building3!C7="Uruguay (untreated)",Building3!D7*('Background Data'!E24),"Choose source"))))</f>
        <v>0</v>
      </c>
      <c r="I7" s="45"/>
      <c r="J7" s="9" t="s">
        <v>15</v>
      </c>
      <c r="K7" s="44">
        <f>SUM(F15:F18)</f>
        <v>2822530.25</v>
      </c>
      <c r="L7" s="44"/>
    </row>
    <row r="8" spans="2:12" ht="16.5" x14ac:dyDescent="0.35">
      <c r="B8" s="23" t="s">
        <v>16</v>
      </c>
      <c r="C8" s="8" t="s">
        <v>14</v>
      </c>
      <c r="D8" s="22"/>
      <c r="E8" s="31" t="s">
        <v>93</v>
      </c>
      <c r="F8" s="32">
        <f>IF(C8='Background Data'!B$34,Building3!D8*'Background Data'!D9,IF(Building3!C8='Background Data'!B$35,(Building3!D8*('Background Data'!D23+'Background Data'!I23)),IF(C8='Background Data'!B$36,Building3!D8*('Background Data'!D21+'Background Data'!I21),IF(Building3!C8="Uruguay (untreated)",(Building3!D8*('Background Data'!D25+'Background Data'!I25)),"Choose source"))))</f>
        <v>0</v>
      </c>
      <c r="H8" s="32">
        <f>IF(C8='Background Data'!B$34,Building3!D8*'Background Data'!E9,IF(C8='Background Data'!B$35,(Building3!D8*('Background Data'!E23)),IF(C8='Background Data'!B$36,Building3!D8*('Background Data'!E21),IF(Building3!C8="Uruguay (untreated)",Building3!D8*('Background Data'!E25),"Choose source"))))</f>
        <v>0</v>
      </c>
      <c r="I8" s="45"/>
      <c r="J8" s="9" t="s">
        <v>17</v>
      </c>
      <c r="K8" s="44">
        <f>SUM(F10:F14)</f>
        <v>1956986</v>
      </c>
      <c r="L8" s="44"/>
    </row>
    <row r="9" spans="2:12" ht="16.5" x14ac:dyDescent="0.35">
      <c r="B9" s="23" t="s">
        <v>18</v>
      </c>
      <c r="C9" s="8" t="s">
        <v>14</v>
      </c>
      <c r="D9" s="22"/>
      <c r="E9" s="31" t="s">
        <v>93</v>
      </c>
      <c r="F9" s="32">
        <f>IF(C9='Background Data'!B$34,Building3!D9*'Background Data'!D8,IF(Building3!C9='Background Data'!B$36,(Building3!D9*('Background Data'!D19+'Background Data'!I19)),"Choose source"))</f>
        <v>0</v>
      </c>
      <c r="H9" s="32">
        <f>IF(C9='Background Data'!B$34,Building3!D9*'Background Data'!E8,IF(C9='Background Data'!B$36,(Building3!D9*('Background Data'!E19)),"Choose source"))</f>
        <v>0</v>
      </c>
      <c r="J9" s="9" t="s">
        <v>124</v>
      </c>
      <c r="K9" s="43">
        <f>SUM(F20:F24)</f>
        <v>0</v>
      </c>
      <c r="L9" s="44"/>
    </row>
    <row r="10" spans="2:12" ht="16.5" x14ac:dyDescent="0.35">
      <c r="B10" s="23" t="s">
        <v>117</v>
      </c>
      <c r="C10" s="8" t="s">
        <v>116</v>
      </c>
      <c r="D10" s="22"/>
      <c r="E10" s="31" t="s">
        <v>93</v>
      </c>
      <c r="F10" s="32">
        <f>D10*'Background Data'!D10*IF(C10="EC10",0.9,IF(C10="EC20",0.8,IF(C10="EC30","0.7",1)))</f>
        <v>0</v>
      </c>
      <c r="H10" s="39"/>
      <c r="J10" s="9" t="s">
        <v>19</v>
      </c>
      <c r="K10" s="44">
        <f>SUM(K6:K9)</f>
        <v>4779516.25</v>
      </c>
      <c r="L10" s="44"/>
    </row>
    <row r="11" spans="2:12" ht="16.5" x14ac:dyDescent="0.35">
      <c r="B11" s="23" t="s">
        <v>20</v>
      </c>
      <c r="C11" s="8" t="s">
        <v>116</v>
      </c>
      <c r="D11" s="22"/>
      <c r="E11" s="31" t="s">
        <v>93</v>
      </c>
      <c r="F11" s="32">
        <f>D11*'Background Data'!D11*IF(C11="EC10",0.9,IF(C11="EC20",0.8,IF(C11="EC30","0.7",1)))</f>
        <v>0</v>
      </c>
      <c r="H11" s="39"/>
      <c r="J11" s="9" t="s">
        <v>125</v>
      </c>
      <c r="K11" s="43">
        <f>SUM(H6:H24)</f>
        <v>0</v>
      </c>
    </row>
    <row r="12" spans="2:12" ht="16.5" x14ac:dyDescent="0.35">
      <c r="B12" s="23" t="s">
        <v>21</v>
      </c>
      <c r="C12" s="8" t="s">
        <v>116</v>
      </c>
      <c r="D12" s="22">
        <v>3298</v>
      </c>
      <c r="E12" s="31" t="s">
        <v>93</v>
      </c>
      <c r="F12" s="32">
        <f>D12*'Background Data'!D12*IF(C12="EC10",0.9,IF(C12="EC20",0.8,IF(C12="EC30","0.7",1)))</f>
        <v>1114724</v>
      </c>
      <c r="H12" s="39"/>
    </row>
    <row r="13" spans="2:12" ht="16.5" x14ac:dyDescent="0.35">
      <c r="B13" s="23" t="s">
        <v>22</v>
      </c>
      <c r="C13" s="8" t="s">
        <v>116</v>
      </c>
      <c r="D13" s="22">
        <v>0</v>
      </c>
      <c r="E13" s="31" t="s">
        <v>93</v>
      </c>
      <c r="F13" s="32">
        <f>D13*'Background Data'!D13*IF(C13="EC10",0.9,IF(C13="EC20",0.8,IF(C13="EC30","0.7",1)))</f>
        <v>0</v>
      </c>
      <c r="H13" s="39"/>
    </row>
    <row r="14" spans="2:12" ht="16.5" x14ac:dyDescent="0.35">
      <c r="B14" s="23" t="s">
        <v>23</v>
      </c>
      <c r="C14" s="8" t="s">
        <v>116</v>
      </c>
      <c r="D14" s="22">
        <v>1839</v>
      </c>
      <c r="E14" s="31" t="s">
        <v>93</v>
      </c>
      <c r="F14" s="32">
        <f>D14*'Background Data'!D14*IF(C14="EC10",0.9,IF(C14="EC20",0.8,IF(C14="EC30","0.7",1)))</f>
        <v>842262</v>
      </c>
      <c r="H14" s="39"/>
    </row>
    <row r="15" spans="2:12" x14ac:dyDescent="0.35">
      <c r="B15" s="23" t="s">
        <v>24</v>
      </c>
      <c r="C15" s="30"/>
      <c r="D15" s="22">
        <v>85506</v>
      </c>
      <c r="E15" s="31" t="s">
        <v>25</v>
      </c>
      <c r="F15" s="32">
        <f>D15*'Background Data'!D5</f>
        <v>243692.1</v>
      </c>
      <c r="H15" s="39"/>
    </row>
    <row r="16" spans="2:12" x14ac:dyDescent="0.35">
      <c r="B16" s="23" t="s">
        <v>26</v>
      </c>
      <c r="C16" s="30"/>
      <c r="D16" s="22">
        <v>582468</v>
      </c>
      <c r="E16" s="33" t="s">
        <v>25</v>
      </c>
      <c r="F16" s="32">
        <f>D16*'Background Data'!D15</f>
        <v>2300748.6</v>
      </c>
      <c r="H16" s="39"/>
    </row>
    <row r="17" spans="2:8" x14ac:dyDescent="0.35">
      <c r="B17" s="23" t="s">
        <v>27</v>
      </c>
      <c r="C17" s="30"/>
      <c r="D17" s="22">
        <v>4595</v>
      </c>
      <c r="E17" s="33" t="s">
        <v>25</v>
      </c>
      <c r="F17" s="32">
        <f>D17*'Background Data'!D16</f>
        <v>18793.55</v>
      </c>
      <c r="H17" s="39"/>
    </row>
    <row r="18" spans="2:8" ht="16.5" x14ac:dyDescent="0.35">
      <c r="B18" s="23" t="s">
        <v>28</v>
      </c>
      <c r="C18" s="30"/>
      <c r="D18" s="22">
        <v>8103</v>
      </c>
      <c r="E18" s="33" t="s">
        <v>94</v>
      </c>
      <c r="F18" s="32">
        <f>D18*'Background Data'!D18</f>
        <v>259296</v>
      </c>
      <c r="H18" s="39"/>
    </row>
    <row r="19" spans="2:8" ht="16.5" x14ac:dyDescent="0.35">
      <c r="B19" s="23" t="s">
        <v>29</v>
      </c>
      <c r="C19" s="30"/>
      <c r="D19" s="22"/>
      <c r="E19" s="31" t="s">
        <v>93</v>
      </c>
      <c r="F19" s="32">
        <f>D19*'Background Data'!D17</f>
        <v>0</v>
      </c>
      <c r="H19" s="32">
        <f>D19*'Background Data'!E17</f>
        <v>0</v>
      </c>
    </row>
    <row r="20" spans="2:8" x14ac:dyDescent="0.35">
      <c r="B20" s="23" t="str">
        <f>'Background Data'!B26</f>
        <v>Custom EPD 1</v>
      </c>
      <c r="C20" s="30"/>
      <c r="D20" s="22"/>
      <c r="E20" s="40" t="str">
        <f>'Background Data'!C26</f>
        <v>kg or m3</v>
      </c>
      <c r="F20" s="32">
        <f>D20*'Background Data'!D26</f>
        <v>0</v>
      </c>
      <c r="H20" s="32"/>
    </row>
    <row r="21" spans="2:8" x14ac:dyDescent="0.35">
      <c r="B21" s="23" t="str">
        <f>'Background Data'!B27</f>
        <v>Custom EPD 2</v>
      </c>
      <c r="C21" s="30"/>
      <c r="D21" s="22"/>
      <c r="E21" s="40" t="str">
        <f>'Background Data'!C27</f>
        <v>kg or m3</v>
      </c>
      <c r="F21" s="32">
        <f>D21*'Background Data'!D27</f>
        <v>0</v>
      </c>
      <c r="H21" s="32"/>
    </row>
    <row r="22" spans="2:8" x14ac:dyDescent="0.35">
      <c r="B22" s="23" t="str">
        <f>'Background Data'!B28</f>
        <v>Custom EPD 3</v>
      </c>
      <c r="C22" s="30"/>
      <c r="D22" s="22"/>
      <c r="E22" s="40" t="str">
        <f>'Background Data'!C28</f>
        <v>kg or m3</v>
      </c>
      <c r="F22" s="32">
        <f>D22*'Background Data'!D28</f>
        <v>0</v>
      </c>
      <c r="H22" s="32"/>
    </row>
    <row r="23" spans="2:8" x14ac:dyDescent="0.35">
      <c r="B23" s="23" t="str">
        <f>'Background Data'!B29</f>
        <v>Custom EPD 4</v>
      </c>
      <c r="C23" s="30"/>
      <c r="D23" s="22"/>
      <c r="E23" s="40" t="str">
        <f>'Background Data'!C29</f>
        <v>kg or m3</v>
      </c>
      <c r="F23" s="32">
        <f>D23*'Background Data'!D29</f>
        <v>0</v>
      </c>
      <c r="H23" s="32"/>
    </row>
    <row r="24" spans="2:8" x14ac:dyDescent="0.35">
      <c r="B24" s="41" t="str">
        <f>'Background Data'!B30</f>
        <v>Custom EPD 5</v>
      </c>
      <c r="C24" s="42"/>
      <c r="D24" s="29"/>
      <c r="E24" s="40" t="str">
        <f>'Background Data'!C30</f>
        <v>kg or m3</v>
      </c>
      <c r="F24" s="32">
        <f>D24*'Background Data'!D30</f>
        <v>0</v>
      </c>
      <c r="H24" s="32"/>
    </row>
    <row r="25" spans="2:8" x14ac:dyDescent="0.35">
      <c r="E25" s="38"/>
    </row>
    <row r="26" spans="2:8" ht="15" thickBot="1" x14ac:dyDescent="0.4"/>
    <row r="27" spans="2:8" ht="19.899999999999999" customHeight="1" thickBot="1" x14ac:dyDescent="0.4">
      <c r="B27" s="107" t="s">
        <v>30</v>
      </c>
      <c r="C27" s="108">
        <f>SUM(F6:F24)</f>
        <v>4779516.25</v>
      </c>
      <c r="D27" s="111" t="s">
        <v>92</v>
      </c>
    </row>
    <row r="28" spans="2:8" ht="19.899999999999999" customHeight="1" thickBot="1" x14ac:dyDescent="0.4">
      <c r="B28" s="107"/>
      <c r="C28" s="109"/>
      <c r="D28" s="112"/>
    </row>
  </sheetData>
  <sheetProtection algorithmName="SHA-512" hashValue="87Y4/QUB92jnWhk/9/MkQ2ZM6DQOwiUUmpsY0CJ0mLn0TWD5tL/eFa8MhiS4g0Jfp58qZFXHsVpEFyDObvwQog==" saltValue="aR9FEFWyWzgPK4ix24UhgQ==" spinCount="100000" sheet="1" objects="1" scenarios="1"/>
  <mergeCells count="4">
    <mergeCell ref="C3:F3"/>
    <mergeCell ref="B27:B28"/>
    <mergeCell ref="C27:C28"/>
    <mergeCell ref="D27:D28"/>
  </mergeCells>
  <conditionalFormatting sqref="F6:F24">
    <cfRule type="cellIs" dxfId="3" priority="15" operator="greaterThan">
      <formula>0</formula>
    </cfRule>
    <cfRule type="cellIs" dxfId="2" priority="16" operator="lessThan">
      <formula>0</formula>
    </cfRule>
  </conditionalFormatting>
  <conditionalFormatting sqref="H6:H24">
    <cfRule type="cellIs" dxfId="1" priority="1" operator="greaterThan">
      <formula>0</formula>
    </cfRule>
    <cfRule type="cellIs" dxfId="0" priority="2" operator="lessThan">
      <formula>0</formula>
    </cfRule>
  </conditionalFormatting>
  <dataValidations count="2">
    <dataValidation type="list" allowBlank="1" showInputMessage="1" showErrorMessage="1" sqref="C9" xr:uid="{99F10772-B294-46AA-9999-D7962C05F52F}">
      <formula1>"NZ (treated), Austria (untreated)"</formula1>
    </dataValidation>
    <dataValidation type="list" allowBlank="1" showInputMessage="1" showErrorMessage="1" promptTitle="Embodied Carbon" prompt="Please chose the EC rating of the concrete mix (% carbon reduction)_x000a__x000a_" sqref="C10:C14" xr:uid="{ADE11E26-D2F2-4319-ABC4-D59BC3704D25}">
      <formula1>"Standard, EC10, EC20, EC30"</formula1>
    </dataValidation>
  </dataValidations>
  <pageMargins left="0.7" right="0.7" top="0.75" bottom="0.75" header="0.3" footer="0.3"/>
  <pageSetup paperSize="9" orientation="landscape" r:id="rId1"/>
  <headerFooter>
    <oddFooter>&amp;L&amp;F : &amp;A&amp;R© Naylor Love</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ource" prompt="Please choose where the material is sourced from_x000a__x000a_" xr:uid="{3F9CD17E-0470-40B2-BF26-2380ADB54216}">
          <x14:formula1>
            <xm:f>'Background Data'!$B$34:$B$37</xm:f>
          </x14:formula1>
          <xm:sqref>C7:C8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6BEC-AE8B-43DF-8249-3A437FA137A7}">
  <sheetPr>
    <pageSetUpPr fitToPage="1"/>
  </sheetPr>
  <dimension ref="A2:J58"/>
  <sheetViews>
    <sheetView zoomScaleNormal="100" workbookViewId="0">
      <selection activeCell="D21" sqref="D21"/>
    </sheetView>
  </sheetViews>
  <sheetFormatPr defaultColWidth="9.08984375" defaultRowHeight="14.5" x14ac:dyDescent="0.35"/>
  <cols>
    <col min="1" max="1" width="3.54296875" style="9" customWidth="1"/>
    <col min="2" max="2" width="42.90625" style="9" customWidth="1"/>
    <col min="3" max="3" width="35.08984375" style="9" customWidth="1"/>
    <col min="4" max="4" width="27.453125" style="9" customWidth="1"/>
    <col min="5" max="5" width="25" style="9" customWidth="1"/>
    <col min="6" max="8" width="9.08984375" style="9"/>
    <col min="9" max="9" width="27.1796875" style="9" customWidth="1"/>
    <col min="10" max="16384" width="9.08984375" style="9"/>
  </cols>
  <sheetData>
    <row r="2" spans="1:9" ht="24.5" customHeight="1" x14ac:dyDescent="0.35"/>
    <row r="3" spans="1:9" ht="40" customHeight="1" thickBot="1" x14ac:dyDescent="0.7">
      <c r="A3" s="53"/>
      <c r="B3" s="54" t="s">
        <v>105</v>
      </c>
      <c r="C3" s="55"/>
      <c r="D3" s="113"/>
      <c r="E3" s="113"/>
      <c r="F3" s="113"/>
      <c r="G3" s="113"/>
      <c r="H3" s="113"/>
    </row>
    <row r="4" spans="1:9" x14ac:dyDescent="0.35">
      <c r="B4" s="56" t="s">
        <v>31</v>
      </c>
      <c r="C4" s="56" t="s">
        <v>32</v>
      </c>
      <c r="D4" s="56" t="s">
        <v>33</v>
      </c>
      <c r="E4" s="56" t="s">
        <v>125</v>
      </c>
      <c r="F4" s="56" t="s">
        <v>34</v>
      </c>
      <c r="G4" s="56" t="s">
        <v>35</v>
      </c>
      <c r="H4" s="56" t="s">
        <v>36</v>
      </c>
      <c r="I4" s="56" t="s">
        <v>37</v>
      </c>
    </row>
    <row r="5" spans="1:9" x14ac:dyDescent="0.35">
      <c r="B5" s="23" t="s">
        <v>38</v>
      </c>
      <c r="C5" s="23" t="s">
        <v>25</v>
      </c>
      <c r="D5" s="34">
        <v>2.85</v>
      </c>
      <c r="E5" s="57"/>
      <c r="F5" s="23"/>
      <c r="G5" s="23"/>
      <c r="H5" s="23"/>
      <c r="I5" s="23"/>
    </row>
    <row r="6" spans="1:9" ht="16.5" x14ac:dyDescent="0.35">
      <c r="B6" s="23" t="s">
        <v>39</v>
      </c>
      <c r="C6" s="23" t="s">
        <v>95</v>
      </c>
      <c r="D6" s="34">
        <v>-722</v>
      </c>
      <c r="E6" s="23">
        <v>-794</v>
      </c>
      <c r="F6" s="23"/>
      <c r="G6" s="23"/>
      <c r="H6" s="23"/>
      <c r="I6" s="23"/>
    </row>
    <row r="7" spans="1:9" ht="16.5" x14ac:dyDescent="0.35">
      <c r="B7" s="23" t="s">
        <v>40</v>
      </c>
      <c r="C7" s="23" t="s">
        <v>96</v>
      </c>
      <c r="D7" s="34">
        <v>-660</v>
      </c>
      <c r="E7" s="23">
        <v>-804</v>
      </c>
      <c r="F7" s="23"/>
      <c r="G7" s="23"/>
      <c r="H7" s="23"/>
      <c r="I7" s="23"/>
    </row>
    <row r="8" spans="1:9" ht="16.5" x14ac:dyDescent="0.35">
      <c r="B8" s="23" t="s">
        <v>110</v>
      </c>
      <c r="C8" s="23" t="s">
        <v>111</v>
      </c>
      <c r="D8" s="34">
        <v>-797</v>
      </c>
      <c r="E8" s="23">
        <v>-941</v>
      </c>
      <c r="F8" s="23"/>
      <c r="G8" s="23"/>
      <c r="H8" s="23"/>
      <c r="I8" s="23"/>
    </row>
    <row r="9" spans="1:9" ht="16.5" x14ac:dyDescent="0.35">
      <c r="B9" s="23" t="s">
        <v>41</v>
      </c>
      <c r="C9" s="23" t="s">
        <v>97</v>
      </c>
      <c r="D9" s="79">
        <v>-706</v>
      </c>
      <c r="E9" s="23">
        <v>-780</v>
      </c>
      <c r="F9" s="23"/>
      <c r="G9" s="23"/>
      <c r="H9" s="23"/>
      <c r="I9" s="23"/>
    </row>
    <row r="10" spans="1:9" ht="16.5" x14ac:dyDescent="0.35">
      <c r="B10" s="23" t="s">
        <v>117</v>
      </c>
      <c r="C10" s="23" t="s">
        <v>93</v>
      </c>
      <c r="D10" s="34">
        <v>279</v>
      </c>
      <c r="E10" s="57"/>
      <c r="F10" s="23"/>
      <c r="G10" s="23"/>
      <c r="H10" s="23"/>
      <c r="I10" s="23"/>
    </row>
    <row r="11" spans="1:9" ht="16.5" x14ac:dyDescent="0.35">
      <c r="B11" s="23" t="s">
        <v>118</v>
      </c>
      <c r="C11" s="23" t="s">
        <v>93</v>
      </c>
      <c r="D11" s="34">
        <v>303</v>
      </c>
      <c r="E11" s="57"/>
      <c r="F11" s="23"/>
      <c r="G11" s="23"/>
      <c r="H11" s="23"/>
      <c r="I11" s="23"/>
    </row>
    <row r="12" spans="1:9" ht="16.5" x14ac:dyDescent="0.35">
      <c r="B12" s="23" t="s">
        <v>42</v>
      </c>
      <c r="C12" s="23" t="s">
        <v>93</v>
      </c>
      <c r="D12" s="34">
        <v>338</v>
      </c>
      <c r="E12" s="57"/>
      <c r="F12" s="23"/>
      <c r="G12" s="23"/>
      <c r="H12" s="23"/>
      <c r="I12" s="23"/>
    </row>
    <row r="13" spans="1:9" ht="16.5" x14ac:dyDescent="0.35">
      <c r="B13" s="23" t="s">
        <v>119</v>
      </c>
      <c r="C13" s="23" t="s">
        <v>93</v>
      </c>
      <c r="D13" s="34">
        <v>387</v>
      </c>
      <c r="E13" s="57"/>
      <c r="F13" s="23"/>
      <c r="G13" s="23"/>
      <c r="H13" s="23"/>
      <c r="I13" s="23"/>
    </row>
    <row r="14" spans="1:9" ht="16.5" x14ac:dyDescent="0.35">
      <c r="B14" s="23" t="s">
        <v>120</v>
      </c>
      <c r="C14" s="23" t="s">
        <v>93</v>
      </c>
      <c r="D14" s="34">
        <v>458</v>
      </c>
      <c r="E14" s="57"/>
      <c r="F14" s="23"/>
      <c r="G14" s="23"/>
      <c r="H14" s="23"/>
      <c r="I14" s="23"/>
    </row>
    <row r="15" spans="1:9" x14ac:dyDescent="0.35">
      <c r="B15" s="23" t="s">
        <v>43</v>
      </c>
      <c r="C15" s="23" t="s">
        <v>25</v>
      </c>
      <c r="D15" s="34">
        <v>3.95</v>
      </c>
      <c r="E15" s="57"/>
      <c r="F15" s="23"/>
      <c r="G15" s="23"/>
      <c r="H15" s="23"/>
      <c r="I15" s="23"/>
    </row>
    <row r="16" spans="1:9" x14ac:dyDescent="0.35">
      <c r="B16" s="23" t="s">
        <v>44</v>
      </c>
      <c r="C16" s="23" t="s">
        <v>25</v>
      </c>
      <c r="D16" s="34">
        <v>4.09</v>
      </c>
      <c r="E16" s="57"/>
      <c r="F16" s="23"/>
      <c r="G16" s="23"/>
      <c r="H16" s="23"/>
      <c r="I16" s="23"/>
    </row>
    <row r="17" spans="1:10" ht="16.5" x14ac:dyDescent="0.35">
      <c r="B17" s="23" t="s">
        <v>45</v>
      </c>
      <c r="C17" s="23" t="s">
        <v>93</v>
      </c>
      <c r="D17" s="35">
        <v>-380.5</v>
      </c>
      <c r="E17" s="23">
        <v>-1015</v>
      </c>
      <c r="F17" s="23"/>
      <c r="G17" s="23"/>
      <c r="H17" s="23"/>
      <c r="I17" s="23"/>
    </row>
    <row r="18" spans="1:10" ht="16.5" x14ac:dyDescent="0.35">
      <c r="B18" s="23" t="s">
        <v>28</v>
      </c>
      <c r="C18" s="23" t="s">
        <v>94</v>
      </c>
      <c r="D18" s="34">
        <v>32</v>
      </c>
      <c r="E18" s="57"/>
      <c r="F18" s="23"/>
      <c r="G18" s="23"/>
      <c r="H18" s="23"/>
      <c r="I18" s="23"/>
    </row>
    <row r="19" spans="1:10" ht="16.5" x14ac:dyDescent="0.35">
      <c r="B19" s="23" t="s">
        <v>113</v>
      </c>
      <c r="C19" s="23" t="s">
        <v>93</v>
      </c>
      <c r="D19" s="34">
        <v>-693</v>
      </c>
      <c r="E19" s="23">
        <v>-815</v>
      </c>
      <c r="F19" s="23"/>
      <c r="G19" s="23"/>
      <c r="H19" s="23"/>
      <c r="I19" s="36">
        <f>D57</f>
        <v>193.00098376000003</v>
      </c>
    </row>
    <row r="20" spans="1:10" ht="16.5" x14ac:dyDescent="0.35">
      <c r="B20" s="23" t="s">
        <v>46</v>
      </c>
      <c r="C20" s="23" t="s">
        <v>93</v>
      </c>
      <c r="D20" s="34">
        <v>-639</v>
      </c>
      <c r="E20" s="23">
        <v>-660</v>
      </c>
      <c r="F20" s="23"/>
      <c r="G20" s="23"/>
      <c r="H20" s="23"/>
      <c r="I20" s="58">
        <f>D55</f>
        <v>193.00098376000003</v>
      </c>
    </row>
    <row r="21" spans="1:10" ht="16.5" x14ac:dyDescent="0.35">
      <c r="B21" s="23" t="s">
        <v>47</v>
      </c>
      <c r="C21" s="23" t="s">
        <v>93</v>
      </c>
      <c r="D21" s="79">
        <v>-708</v>
      </c>
      <c r="E21" s="23">
        <v>-762</v>
      </c>
      <c r="F21" s="23"/>
      <c r="G21" s="23"/>
      <c r="H21" s="23"/>
      <c r="I21" s="58">
        <f>D56</f>
        <v>188.67713280000001</v>
      </c>
    </row>
    <row r="22" spans="1:10" ht="16.5" x14ac:dyDescent="0.35">
      <c r="B22" s="23" t="s">
        <v>112</v>
      </c>
      <c r="C22" s="23" t="s">
        <v>93</v>
      </c>
      <c r="D22" s="79">
        <v>-612</v>
      </c>
      <c r="E22" s="23">
        <v>-992</v>
      </c>
      <c r="F22" s="23"/>
      <c r="G22" s="23"/>
      <c r="H22" s="23"/>
      <c r="I22" s="36">
        <f>C55</f>
        <v>37.227394140000001</v>
      </c>
    </row>
    <row r="23" spans="1:10" ht="16.5" x14ac:dyDescent="0.35">
      <c r="B23" s="23" t="s">
        <v>48</v>
      </c>
      <c r="C23" s="23" t="s">
        <v>93</v>
      </c>
      <c r="D23" s="79">
        <v>-492</v>
      </c>
      <c r="E23" s="23">
        <v>-740</v>
      </c>
      <c r="F23" s="23"/>
      <c r="G23" s="23"/>
      <c r="H23" s="23"/>
      <c r="I23" s="36">
        <f>C56</f>
        <v>36.393379199999998</v>
      </c>
    </row>
    <row r="24" spans="1:10" ht="16.5" x14ac:dyDescent="0.35">
      <c r="B24" s="23" t="s">
        <v>131</v>
      </c>
      <c r="C24" s="23" t="s">
        <v>93</v>
      </c>
      <c r="D24" s="79">
        <v>-743</v>
      </c>
      <c r="E24" s="23">
        <v>-857</v>
      </c>
      <c r="F24" s="23"/>
      <c r="G24" s="23"/>
      <c r="H24" s="23"/>
      <c r="I24" s="36">
        <f>E55</f>
        <v>182.17222200000003</v>
      </c>
    </row>
    <row r="25" spans="1:10" ht="16.5" x14ac:dyDescent="0.35">
      <c r="B25" s="23" t="s">
        <v>129</v>
      </c>
      <c r="C25" s="23" t="s">
        <v>93</v>
      </c>
      <c r="D25" s="79">
        <v>-743</v>
      </c>
      <c r="E25" s="23">
        <v>-857</v>
      </c>
      <c r="F25" s="23"/>
      <c r="G25" s="23"/>
      <c r="H25" s="23"/>
      <c r="I25" s="36">
        <f>E56</f>
        <v>178.56816000000001</v>
      </c>
    </row>
    <row r="26" spans="1:10" ht="16.5" x14ac:dyDescent="0.35">
      <c r="A26" s="59"/>
      <c r="B26" s="26" t="s">
        <v>98</v>
      </c>
      <c r="C26" s="26" t="s">
        <v>104</v>
      </c>
      <c r="D26" s="26">
        <v>0</v>
      </c>
      <c r="E26" s="60"/>
      <c r="F26" s="60"/>
      <c r="G26" s="60"/>
      <c r="H26" s="60"/>
      <c r="I26" s="60"/>
      <c r="J26" s="61"/>
    </row>
    <row r="27" spans="1:10" ht="16.5" x14ac:dyDescent="0.35">
      <c r="A27" s="59"/>
      <c r="B27" s="26" t="s">
        <v>99</v>
      </c>
      <c r="C27" s="26" t="s">
        <v>104</v>
      </c>
      <c r="D27" s="26">
        <v>0</v>
      </c>
      <c r="E27" s="60"/>
      <c r="F27" s="60"/>
      <c r="G27" s="60"/>
      <c r="H27" s="60"/>
      <c r="I27" s="60"/>
    </row>
    <row r="28" spans="1:10" ht="16.5" x14ac:dyDescent="0.35">
      <c r="A28" s="59"/>
      <c r="B28" s="26" t="s">
        <v>100</v>
      </c>
      <c r="C28" s="26" t="s">
        <v>104</v>
      </c>
      <c r="D28" s="26">
        <v>0</v>
      </c>
      <c r="E28" s="60"/>
      <c r="F28" s="60"/>
      <c r="G28" s="60"/>
      <c r="H28" s="60"/>
      <c r="I28" s="60"/>
    </row>
    <row r="29" spans="1:10" ht="16.5" x14ac:dyDescent="0.35">
      <c r="A29" s="59"/>
      <c r="B29" s="26" t="s">
        <v>122</v>
      </c>
      <c r="C29" s="26" t="s">
        <v>104</v>
      </c>
      <c r="D29" s="26">
        <v>0</v>
      </c>
      <c r="E29" s="60"/>
      <c r="F29" s="60"/>
      <c r="G29" s="60"/>
      <c r="H29" s="60"/>
      <c r="I29" s="60"/>
    </row>
    <row r="30" spans="1:10" ht="16.5" x14ac:dyDescent="0.35">
      <c r="A30" s="59"/>
      <c r="B30" s="37" t="s">
        <v>123</v>
      </c>
      <c r="C30" s="37" t="s">
        <v>104</v>
      </c>
      <c r="D30" s="37">
        <v>0</v>
      </c>
      <c r="E30" s="62"/>
      <c r="F30" s="62"/>
      <c r="G30" s="62"/>
      <c r="H30" s="62"/>
      <c r="I30" s="62"/>
    </row>
    <row r="32" spans="1:10" ht="22.5" x14ac:dyDescent="0.45">
      <c r="A32" s="53"/>
      <c r="B32" s="63" t="s">
        <v>49</v>
      </c>
      <c r="D32" s="53" t="s">
        <v>50</v>
      </c>
    </row>
    <row r="33" spans="2:7" x14ac:dyDescent="0.35">
      <c r="B33" s="56" t="s">
        <v>51</v>
      </c>
      <c r="D33" s="56" t="s">
        <v>31</v>
      </c>
      <c r="E33" s="56" t="s">
        <v>52</v>
      </c>
      <c r="F33" s="56" t="s">
        <v>9</v>
      </c>
      <c r="G33" s="56" t="s">
        <v>53</v>
      </c>
    </row>
    <row r="34" spans="2:7" x14ac:dyDescent="0.35">
      <c r="B34" s="64" t="s">
        <v>14</v>
      </c>
      <c r="D34" s="65" t="s">
        <v>54</v>
      </c>
      <c r="E34" s="23">
        <v>0.49099999999999999</v>
      </c>
      <c r="F34" s="23" t="s">
        <v>55</v>
      </c>
      <c r="G34" s="18"/>
    </row>
    <row r="35" spans="2:7" x14ac:dyDescent="0.35">
      <c r="B35" s="64" t="s">
        <v>56</v>
      </c>
      <c r="D35" s="65" t="s">
        <v>57</v>
      </c>
      <c r="E35" s="23">
        <v>0.48</v>
      </c>
      <c r="F35" s="23" t="s">
        <v>55</v>
      </c>
      <c r="G35" s="18"/>
    </row>
    <row r="36" spans="2:7" x14ac:dyDescent="0.35">
      <c r="B36" s="66" t="s">
        <v>58</v>
      </c>
      <c r="D36" s="65" t="s">
        <v>59</v>
      </c>
      <c r="E36" s="23">
        <v>11.64</v>
      </c>
      <c r="F36" s="23" t="s">
        <v>60</v>
      </c>
      <c r="G36" s="18" t="s">
        <v>61</v>
      </c>
    </row>
    <row r="37" spans="2:7" x14ac:dyDescent="0.35">
      <c r="B37" s="66" t="s">
        <v>132</v>
      </c>
      <c r="D37" s="65" t="s">
        <v>62</v>
      </c>
      <c r="E37" s="23">
        <v>2.294</v>
      </c>
      <c r="F37" s="23" t="s">
        <v>60</v>
      </c>
      <c r="G37" s="18" t="s">
        <v>63</v>
      </c>
    </row>
    <row r="38" spans="2:7" x14ac:dyDescent="0.35">
      <c r="D38" s="67" t="s">
        <v>64</v>
      </c>
      <c r="E38" s="41">
        <v>13.6</v>
      </c>
      <c r="F38" s="41" t="s">
        <v>60</v>
      </c>
      <c r="G38" s="68" t="s">
        <v>65</v>
      </c>
    </row>
    <row r="40" spans="2:7" ht="22.5" x14ac:dyDescent="0.45">
      <c r="B40" s="53" t="s">
        <v>66</v>
      </c>
    </row>
    <row r="41" spans="2:7" x14ac:dyDescent="0.35">
      <c r="B41" s="51" t="s">
        <v>67</v>
      </c>
    </row>
    <row r="42" spans="2:7" x14ac:dyDescent="0.35">
      <c r="B42" s="56" t="s">
        <v>68</v>
      </c>
      <c r="C42" s="56" t="s">
        <v>69</v>
      </c>
      <c r="D42" s="56" t="s">
        <v>70</v>
      </c>
      <c r="E42" s="56" t="s">
        <v>71</v>
      </c>
      <c r="F42" s="56" t="s">
        <v>72</v>
      </c>
    </row>
    <row r="43" spans="2:7" x14ac:dyDescent="0.35">
      <c r="B43" s="65" t="s">
        <v>73</v>
      </c>
      <c r="C43" s="69">
        <v>0.105</v>
      </c>
      <c r="D43" s="69">
        <v>2.8000000000000001E-2</v>
      </c>
      <c r="E43" s="69">
        <v>2.8000000000000001E-2</v>
      </c>
      <c r="F43" s="70">
        <v>1.6140000000000002E-2</v>
      </c>
      <c r="G43" s="59" t="s">
        <v>140</v>
      </c>
    </row>
    <row r="44" spans="2:7" x14ac:dyDescent="0.35">
      <c r="B44" s="65" t="s">
        <v>74</v>
      </c>
      <c r="C44" s="69">
        <f t="shared" ref="C44:E45" si="0">C$43*$E34</f>
        <v>5.1554999999999997E-2</v>
      </c>
      <c r="D44" s="69">
        <f t="shared" si="0"/>
        <v>1.3748E-2</v>
      </c>
      <c r="E44" s="69">
        <f t="shared" si="0"/>
        <v>1.3748E-2</v>
      </c>
      <c r="F44" s="70">
        <f>F$43*$E34</f>
        <v>7.9247400000000013E-3</v>
      </c>
    </row>
    <row r="45" spans="2:7" x14ac:dyDescent="0.35">
      <c r="B45" s="67" t="s">
        <v>75</v>
      </c>
      <c r="C45" s="71">
        <f t="shared" si="0"/>
        <v>5.0399999999999993E-2</v>
      </c>
      <c r="D45" s="71">
        <f t="shared" si="0"/>
        <v>1.3440000000000001E-2</v>
      </c>
      <c r="E45" s="71">
        <f t="shared" si="0"/>
        <v>1.3440000000000001E-2</v>
      </c>
      <c r="F45" s="72">
        <f>F$43*$E35</f>
        <v>7.7472000000000001E-3</v>
      </c>
    </row>
    <row r="47" spans="2:7" x14ac:dyDescent="0.35">
      <c r="B47" s="51" t="s">
        <v>76</v>
      </c>
    </row>
    <row r="48" spans="2:7" x14ac:dyDescent="0.35">
      <c r="B48" s="56" t="s">
        <v>77</v>
      </c>
      <c r="C48" s="56" t="s">
        <v>78</v>
      </c>
      <c r="D48" s="56" t="s">
        <v>79</v>
      </c>
      <c r="E48" s="78" t="s">
        <v>130</v>
      </c>
    </row>
    <row r="49" spans="2:5" x14ac:dyDescent="0.35">
      <c r="B49" s="65" t="s">
        <v>80</v>
      </c>
      <c r="C49" s="80"/>
      <c r="D49" s="18">
        <v>248</v>
      </c>
    </row>
    <row r="50" spans="2:5" x14ac:dyDescent="0.35">
      <c r="B50" s="67" t="s">
        <v>72</v>
      </c>
      <c r="C50" s="41">
        <v>2811</v>
      </c>
      <c r="D50" s="68">
        <v>23924</v>
      </c>
      <c r="E50" s="9">
        <v>20300</v>
      </c>
    </row>
    <row r="51" spans="2:5" x14ac:dyDescent="0.35">
      <c r="B51" s="67" t="s">
        <v>69</v>
      </c>
      <c r="C51" s="23">
        <v>290</v>
      </c>
      <c r="D51" s="68"/>
      <c r="E51" s="9">
        <v>396</v>
      </c>
    </row>
    <row r="53" spans="2:5" x14ac:dyDescent="0.35">
      <c r="B53" s="51" t="s">
        <v>81</v>
      </c>
    </row>
    <row r="54" spans="2:5" x14ac:dyDescent="0.35">
      <c r="B54" s="56" t="s">
        <v>7</v>
      </c>
      <c r="C54" s="56" t="s">
        <v>78</v>
      </c>
      <c r="D54" s="56" t="s">
        <v>79</v>
      </c>
      <c r="E54" s="78" t="s">
        <v>130</v>
      </c>
    </row>
    <row r="55" spans="2:5" x14ac:dyDescent="0.35">
      <c r="B55" s="65" t="s">
        <v>82</v>
      </c>
      <c r="C55" s="36">
        <f>(C51*C44)+(C50*F44)</f>
        <v>37.227394140000001</v>
      </c>
      <c r="D55" s="73">
        <f>(D49*E44)+(D50*F44)</f>
        <v>193.00098376000003</v>
      </c>
      <c r="E55" s="73">
        <f>21.3+E50*F44</f>
        <v>182.17222200000003</v>
      </c>
    </row>
    <row r="56" spans="2:5" x14ac:dyDescent="0.35">
      <c r="B56" s="67" t="s">
        <v>83</v>
      </c>
      <c r="C56" s="74">
        <f>(C51*C45)+(C50*F45)</f>
        <v>36.393379199999998</v>
      </c>
      <c r="D56" s="75">
        <f>(D49*E45)+(D50*F45)</f>
        <v>188.67713280000001</v>
      </c>
      <c r="E56" s="75">
        <f>21.3+E50*F45</f>
        <v>178.56816000000001</v>
      </c>
    </row>
    <row r="57" spans="2:5" x14ac:dyDescent="0.35">
      <c r="B57" s="67" t="s">
        <v>114</v>
      </c>
      <c r="C57" s="74"/>
      <c r="D57" s="75">
        <f>D55</f>
        <v>193.00098376000003</v>
      </c>
      <c r="E57" s="75"/>
    </row>
    <row r="58" spans="2:5" x14ac:dyDescent="0.35">
      <c r="B58" s="67"/>
      <c r="C58" s="74"/>
      <c r="D58" s="75"/>
      <c r="E58" s="81" t="s">
        <v>133</v>
      </c>
    </row>
  </sheetData>
  <sheetProtection algorithmName="SHA-512" hashValue="J4PrXGx1vrUHW8lfMdWjyzDKcAIY9yWs7X84/iGRtejJqwUZD29G9lKv0C0YlDaXp2Btq0/8g9drmOmfAJuymA==" saltValue="F7zrtdFhPkXnSSHIYoppjQ==" spinCount="100000" sheet="1" objects="1" scenarios="1"/>
  <mergeCells count="1">
    <mergeCell ref="D3:H3"/>
  </mergeCells>
  <phoneticPr fontId="25" type="noConversion"/>
  <pageMargins left="0.7" right="0.7" top="0.75" bottom="0.75" header="0.3" footer="0.3"/>
  <pageSetup paperSize="9" scale="55" orientation="landscape" r:id="rId1"/>
  <headerFooter>
    <oddFooter>&amp;L&amp;F : &amp;A&amp;R© Naylor Love</oddFooter>
  </headerFooter>
  <drawing r:id="rId2"/>
  <legacyDrawing r:id="rId3"/>
  <tableParts count="6">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DED4-32D2-4CED-B74A-6B2500CF44ED}">
  <dimension ref="B2:B17"/>
  <sheetViews>
    <sheetView zoomScaleNormal="100" workbookViewId="0">
      <selection activeCell="B14" sqref="B14"/>
    </sheetView>
  </sheetViews>
  <sheetFormatPr defaultColWidth="9.08984375" defaultRowHeight="14.5" x14ac:dyDescent="0.35"/>
  <cols>
    <col min="1" max="1" width="3.81640625" style="9" customWidth="1"/>
    <col min="2" max="2" width="84.81640625" style="9" customWidth="1"/>
    <col min="3" max="16384" width="9.08984375" style="9"/>
  </cols>
  <sheetData>
    <row r="2" spans="2:2" ht="44.5" customHeight="1" thickBot="1" x14ac:dyDescent="0.4"/>
    <row r="3" spans="2:2" ht="23" thickBot="1" x14ac:dyDescent="0.5">
      <c r="B3" s="76" t="s">
        <v>84</v>
      </c>
    </row>
    <row r="4" spans="2:2" ht="16.5" customHeight="1" x14ac:dyDescent="0.35">
      <c r="B4" s="77" t="s">
        <v>134</v>
      </c>
    </row>
    <row r="5" spans="2:2" ht="43.5" x14ac:dyDescent="0.35">
      <c r="B5" s="77" t="s">
        <v>138</v>
      </c>
    </row>
    <row r="6" spans="2:2" ht="29" x14ac:dyDescent="0.35">
      <c r="B6" s="77" t="s">
        <v>139</v>
      </c>
    </row>
    <row r="7" spans="2:2" ht="58" x14ac:dyDescent="0.35">
      <c r="B7" s="77" t="s">
        <v>127</v>
      </c>
    </row>
    <row r="8" spans="2:2" x14ac:dyDescent="0.35">
      <c r="B8" s="77"/>
    </row>
    <row r="9" spans="2:2" x14ac:dyDescent="0.35">
      <c r="B9" s="77"/>
    </row>
    <row r="10" spans="2:2" x14ac:dyDescent="0.35">
      <c r="B10" s="77"/>
    </row>
    <row r="11" spans="2:2" x14ac:dyDescent="0.35">
      <c r="B11" s="23"/>
    </row>
    <row r="12" spans="2:2" x14ac:dyDescent="0.35">
      <c r="B12" s="23"/>
    </row>
    <row r="13" spans="2:2" x14ac:dyDescent="0.35">
      <c r="B13" s="23"/>
    </row>
    <row r="14" spans="2:2" x14ac:dyDescent="0.35">
      <c r="B14" s="23"/>
    </row>
    <row r="15" spans="2:2" x14ac:dyDescent="0.35">
      <c r="B15" s="23"/>
    </row>
    <row r="16" spans="2:2" x14ac:dyDescent="0.35">
      <c r="B16" s="23"/>
    </row>
    <row r="17" spans="2:2" x14ac:dyDescent="0.35">
      <c r="B17" s="23"/>
    </row>
  </sheetData>
  <sheetProtection algorithmName="SHA-512" hashValue="vcS8Cbk8fnhSiM1gqmbl8JU/PyuEvYVV5UnzADEBvJIrBUEeJSQ4WM9FirjAuRRpg17SdlDrePPZKFb2JQeaGA==" saltValue="oAf8kzS3KMy+TuOrMAmQYQ==" spinCount="100000" sheet="1" objects="1" scenarios="1"/>
  <pageMargins left="0.7" right="0.7" top="0.75" bottom="0.75" header="0.3" footer="0.3"/>
  <pageSetup paperSize="9" orientation="portrait" r:id="rId1"/>
  <headerFooter>
    <oddFooter>&amp;L&amp;F : &amp;A&amp;R© Naylor Love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ocument" ma:contentTypeID="0x010100CBA84D16D6B6D14FA67B18CE5ED3B01A0098DCF6BFAC9C954380AEBE7EB38DB853" ma:contentTypeVersion="19" ma:contentTypeDescription="Create a new Document" ma:contentTypeScope="" ma:versionID="31e4d8ff358644ea74929b7b06944bf9">
  <xsd:schema xmlns:xsd="http://www.w3.org/2001/XMLSchema" xmlns:xs="http://www.w3.org/2001/XMLSchema" xmlns:p="http://schemas.microsoft.com/office/2006/metadata/properties" xmlns:ns2="1329f9a8-746d-478b-ba31-9633b13a23f9" xmlns:ns3="fce279f1-dec3-4052-bc12-990ef4440e80" xmlns:ns4="9a3d40e1-4a9e-49cc-8d3f-06aff69e2a22" xmlns:ns5="b2fcac29-505c-4bb0-9f3c-a286ebc13dba" targetNamespace="http://schemas.microsoft.com/office/2006/metadata/properties" ma:root="true" ma:fieldsID="83f1846c34b75e8e07fe728696ed46ac" ns2:_="" ns3:_="" ns4:_="" ns5:_="">
    <xsd:import namespace="1329f9a8-746d-478b-ba31-9633b13a23f9"/>
    <xsd:import namespace="fce279f1-dec3-4052-bc12-990ef4440e80"/>
    <xsd:import namespace="9a3d40e1-4a9e-49cc-8d3f-06aff69e2a22"/>
    <xsd:import namespace="b2fcac29-505c-4bb0-9f3c-a286ebc13dba"/>
    <xsd:element name="properties">
      <xsd:complexType>
        <xsd:sequence>
          <xsd:element name="documentManagement">
            <xsd:complexType>
              <xsd:all>
                <xsd:element ref="ns2:Division" minOccurs="0"/>
                <xsd:element ref="ns2:Project_x0020_name" minOccurs="0"/>
                <xsd:element ref="ns2:Project_x0020_Number" minOccurs="0"/>
                <xsd:element ref="ns2:Activity" minOccurs="0"/>
                <xsd:element ref="ns2:Subactivity" minOccurs="0"/>
                <xsd:element ref="ns2:Document_x0020_Type" minOccurs="0"/>
                <xsd:element ref="ns3:MediaServiceMetadata" minOccurs="0"/>
                <xsd:element ref="ns3: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5:SharedWithUsers" minOccurs="0"/>
                <xsd:element ref="ns5:SharedWithDetails" minOccurs="0"/>
                <xsd:element ref="ns4: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29f9a8-746d-478b-ba31-9633b13a23f9" elementFormDefault="qualified">
    <xsd:import namespace="http://schemas.microsoft.com/office/2006/documentManagement/types"/>
    <xsd:import namespace="http://schemas.microsoft.com/office/infopath/2007/PartnerControls"/>
    <xsd:element name="Division" ma:index="8" nillable="true" ma:displayName="Division" ma:format="Dropdown" ma:internalName="Division">
      <xsd:simpleType>
        <xsd:restriction base="dms:Choice">
          <xsd:enumeration value="Auckland"/>
          <xsd:enumeration value="Central"/>
          <xsd:enumeration value="Canterbury"/>
          <xsd:enumeration value="Dunedin"/>
          <xsd:enumeration value="Group"/>
          <xsd:enumeration value="Nelson"/>
          <xsd:enumeration value="Waikato BOP"/>
          <xsd:enumeration value="Wellington"/>
          <xsd:enumeration value="XXX"/>
          <xsd:enumeration value="xx"/>
        </xsd:restriction>
      </xsd:simpleType>
    </xsd:element>
    <xsd:element name="Project_x0020_name" ma:index="9" nillable="true" ma:displayName="Project name" ma:internalName="Project_x0020_name">
      <xsd:simpleType>
        <xsd:restriction base="dms:Text">
          <xsd:maxLength value="255"/>
        </xsd:restriction>
      </xsd:simpleType>
    </xsd:element>
    <xsd:element name="Project_x0020_Number" ma:index="10" nillable="true" ma:displayName="Project Number" ma:internalName="Project_x0020_Number">
      <xsd:simpleType>
        <xsd:restriction base="dms:Text">
          <xsd:maxLength value="255"/>
        </xsd:restriction>
      </xsd:simpleType>
    </xsd:element>
    <xsd:element name="Activity" ma:index="11" nillable="true" ma:displayName="Activity" ma:format="Dropdown" ma:internalName="Activity">
      <xsd:simpleType>
        <xsd:union memberTypes="dms:Text">
          <xsd:simpleType>
            <xsd:restriction base="dms:Choice">
              <xsd:enumeration value="Auckland Administration"/>
              <xsd:enumeration value="Auckland  Management"/>
              <xsd:enumeration value="Auckland Planners"/>
              <xsd:enumeration value="Auckland Services"/>
              <xsd:enumeration value="Auckland Commercial Team"/>
              <xsd:enumeration value="Auckland Project Administration"/>
              <xsd:enumeration value="Auckland Regional Sustainability"/>
              <xsd:enumeration value="Auckland Yard"/>
              <xsd:enumeration value="Benchmarking"/>
              <xsd:enumeration value="Best Practise Group"/>
              <xsd:enumeration value="Central Administration"/>
              <xsd:enumeration value="Central Management"/>
              <xsd:enumeration value="Central Services"/>
              <xsd:enumeration value="Central Commercial Team"/>
              <xsd:enumeration value="Central Regional Sustainability"/>
              <xsd:enumeration value="Canterbury Administration"/>
              <xsd:enumeration value="Canterbury Commercial Team"/>
              <xsd:enumeration value="Canterbury Yard"/>
              <xsd:enumeration value="Canterbury Trade Team"/>
              <xsd:enumeration value="Canterbury Project Administration"/>
              <xsd:enumeration value="Canterbury Services Team"/>
              <xsd:enumeration value="CFO Group"/>
              <xsd:enumeration value="Commercial Functional Group"/>
              <xsd:enumeration value="Costx User Group"/>
              <xsd:enumeration value="Community Living"/>
              <xsd:enumeration value="Executive Team"/>
              <xsd:enumeration value="Group Finance"/>
              <xsd:enumeration value="Group HR"/>
              <xsd:enumeration value="Group HSE"/>
              <xsd:enumeration value="Group ICT"/>
              <xsd:enumeration value="Group Legal"/>
              <xsd:enumeration value="Group Pre-construction"/>
              <xsd:enumeration value="Group Content Management"/>
              <xsd:enumeration value="National Leadership Team"/>
              <xsd:enumeration value="HR Administrators"/>
              <xsd:enumeration value="HSE Auckland"/>
              <xsd:enumeration value="HSE Waikato and BOP"/>
              <xsd:enumeration value="HSE Wellington"/>
              <xsd:enumeration value="HSE Canterbury"/>
              <xsd:enumeration value="HSE Dunedin"/>
              <xsd:enumeration value="HSE Central"/>
              <xsd:enumeration value="HSE Nelson"/>
              <xsd:enumeration value="Nelson Regional Sustainability"/>
              <xsd:enumeration value="Nelson Administration"/>
              <xsd:enumeration value="Nelson Trade Team"/>
              <xsd:enumeration value="Nelson Management"/>
              <xsd:enumeration value="Nelson Commerical Group"/>
              <xsd:enumeration value="National Services Team"/>
              <xsd:enumeration value="North Island Leadership Team"/>
              <xsd:enumeration value="Jobpac Champions"/>
              <xsd:enumeration value="Dunedin Administration"/>
              <xsd:enumeration value="Dunedin Commercial Team"/>
              <xsd:enumeration value="Dunedin Compliance"/>
              <xsd:enumeration value="Dunedin Management"/>
              <xsd:enumeration value="Dunedin Yard"/>
              <xsd:enumeration value="Operations Functional Group"/>
              <xsd:enumeration value="QS Functional Group"/>
              <xsd:enumeration value="National Engineers"/>
              <xsd:enumeration value="Senior Management Team Workshop"/>
              <xsd:enumeration value="South Island Leadership Team"/>
              <xsd:enumeration value="Team Projects"/>
              <xsd:enumeration value="Waikato BOP Administration"/>
              <xsd:enumeration value="Waikato BOP  Management"/>
              <xsd:enumeration value="Waikato BOP Commercial Team"/>
              <xsd:enumeration value="Wellington Project Directors"/>
              <xsd:enumeration value="Wellington Administration"/>
              <xsd:enumeration value="Wellington Management"/>
              <xsd:enumeration value="Wellington Regional Sustainability"/>
              <xsd:enumeration value="Wellbeing Committee"/>
              <xsd:enumeration value="xxxxx"/>
              <xsd:enumeration value="xxxx"/>
              <xsd:enumeration value="xxx"/>
              <xsd:enumeration value="xxx"/>
              <xsd:enumeration value="xx"/>
              <xsd:enumeration value="x"/>
            </xsd:restriction>
          </xsd:simpleType>
        </xsd:union>
      </xsd:simpleType>
    </xsd:element>
    <xsd:element name="Subactivity" ma:index="12" nillable="true" ma:displayName="Subactivity" ma:format="Dropdown" ma:internalName="Subactivity">
      <xsd:simpleType>
        <xsd:restriction base="dms:Choice">
          <xsd:enumeration value="Accreditation"/>
          <xsd:enumeration value="Accounts"/>
          <xsd:enumeration value="Accounts Payable"/>
          <xsd:enumeration value="Accounts Receivable"/>
          <xsd:enumeration value="Administration"/>
          <xsd:enumeration value="Agency"/>
          <xsd:enumeration value="Advice"/>
          <xsd:enumeration value="Articles and Case Law"/>
          <xsd:enumeration value="Assets"/>
          <xsd:enumeration value="Audits"/>
          <xsd:enumeration value="Audits and Observations"/>
          <xsd:enumeration value="Audit Register"/>
          <xsd:enumeration value="Auckland services team"/>
          <xsd:enumeration value="Building Consent Register"/>
          <xsd:enumeration value="Bid Support"/>
          <xsd:enumeration value="Branding"/>
          <xsd:enumeration value="Banking"/>
          <xsd:enumeration value="BCP"/>
          <xsd:enumeration value="Best Practise"/>
          <xsd:enumeration value="Best Practise Awards"/>
          <xsd:enumeration value="Benchmarking Info"/>
          <xsd:enumeration value="Benchmarking Results"/>
          <xsd:enumeration value="Branding"/>
          <xsd:enumeration value="Bonds"/>
          <xsd:enumeration value="Board Reports"/>
          <xsd:enumeration value="Business Planning"/>
          <xsd:enumeration value="Business Partnering"/>
          <xsd:enumeration value="Business Development"/>
          <xsd:enumeration value="Business Planning"/>
          <xsd:enumeration value="Budgets"/>
          <xsd:enumeration value="Catering"/>
          <xsd:enumeration value="Canterbury Services Team"/>
          <xsd:enumeration value="Central Services Team"/>
          <xsd:enumeration value="Capability Statements"/>
          <xsd:enumeration value="Circulation lists"/>
          <xsd:enumeration value="Client Survey"/>
          <xsd:enumeration value="Confidential"/>
          <xsd:enumeration value="Contracts and Acts"/>
          <xsd:enumeration value="Contracts Subcontracts"/>
          <xsd:enumeration value="Contracts Labour"/>
          <xsd:enumeration value="Contracts Supply"/>
          <xsd:enumeration value="Content Management"/>
          <xsd:enumeration value="Consultancy Agreements"/>
          <xsd:enumeration value="Communications and Reporting"/>
          <xsd:enumeration value="Communications and Education"/>
          <xsd:enumeration value="Commerical"/>
          <xsd:enumeration value="Completed Audits"/>
          <xsd:enumeration value="Compliance"/>
          <xsd:enumeration value="Day to Day"/>
          <xsd:enumeration value="Disputes"/>
          <xsd:enumeration value="Digital Workplace"/>
          <xsd:enumeration value="Divisions"/>
          <xsd:enumeration value="Desk Files"/>
          <xsd:enumeration value="Document Control"/>
          <xsd:enumeration value="Document Library"/>
          <xsd:enumeration value="Dunedin Services Team"/>
          <xsd:enumeration value="EOTS"/>
          <xsd:enumeration value="Events and Functions"/>
          <xsd:enumeration value="Environment"/>
          <xsd:enumeration value="Environmental Sustainability Forum"/>
          <xsd:enumeration value="Financial"/>
          <xsd:enumeration value="Financial Reporting"/>
          <xsd:enumeration value="Guides"/>
          <xsd:enumeration value="General"/>
          <xsd:enumeration value="Hardware"/>
          <xsd:enumeration value="HSE"/>
          <xsd:enumeration value="Health"/>
          <xsd:enumeration value="Human Resources"/>
          <xsd:enumeration value="HRIS System"/>
          <xsd:enumeration value="Intranet"/>
          <xsd:enumeration value="Incident Management"/>
          <xsd:enumeration value="Infrastructure"/>
          <xsd:enumeration value="Insurance"/>
          <xsd:enumeration value="Items for Review"/>
          <xsd:enumeration value="ICT Training"/>
          <xsd:enumeration value="IT"/>
          <xsd:enumeration value="Issues Register"/>
          <xsd:enumeration value="Innovations"/>
          <xsd:enumeration value="Jobpac"/>
          <xsd:enumeration value="Large Plant"/>
          <xsd:enumeration value="Library"/>
          <xsd:enumeration value="Labour Tracking"/>
          <xsd:enumeration value="Labour Hours"/>
          <xsd:enumeration value="Lessons learnt"/>
          <xsd:enumeration value="Leads and Opportunities"/>
          <xsd:enumeration value="Legal"/>
          <xsd:enumeration value="Leadership Team"/>
          <xsd:enumeration value="Licensing"/>
          <xsd:enumeration value="Lessons Learnt"/>
          <xsd:enumeration value="Marketing"/>
          <xsd:enumeration value="Montage"/>
          <xsd:enumeration value="Month and Year"/>
          <xsd:enumeration value="Manuals"/>
          <xsd:enumeration value="Material Recycling"/>
          <xsd:enumeration value="Manufactured Efficiency"/>
          <xsd:enumeration value="Meetings"/>
          <xsd:enumeration value="Minutes"/>
          <xsd:enumeration value="MOJ Clearances"/>
          <xsd:enumeration value="Notices"/>
          <xsd:enumeration value="NL Consolidated"/>
          <xsd:enumeration value="New Job Info"/>
          <xsd:enumeration value="Office Maintenance"/>
          <xsd:enumeration value="Operations"/>
          <xsd:enumeration value="Onsite Sustainability Communications"/>
          <xsd:enumeration value="Passive Fire Protection"/>
          <xsd:enumeration value="Payroll"/>
          <xsd:enumeration value="People"/>
          <xsd:enumeration value="Personnel"/>
          <xsd:enumeration value="Presentations"/>
          <xsd:enumeration value="People"/>
          <xsd:enumeration value="Phone Lists"/>
          <xsd:enumeration value="Photos"/>
          <xsd:enumeration value="Photo Library"/>
          <xsd:enumeration value="Planning and Reporting"/>
          <xsd:enumeration value="Planning"/>
          <xsd:enumeration value="Plant"/>
          <xsd:enumeration value="Policy and Procedures"/>
          <xsd:enumeration value="Policies"/>
          <xsd:enumeration value="Preconstruction"/>
          <xsd:enumeration value="Presentations"/>
          <xsd:enumeration value="Process Maps"/>
          <xsd:enumeration value="Project Directors Information"/>
          <xsd:enumeration value="Project  Completion"/>
          <xsd:enumeration value="Project Controls"/>
          <xsd:enumeration value="Project  Management"/>
          <xsd:enumeration value="Productivity Rates"/>
          <xsd:enumeration value="Programmes"/>
          <xsd:enumeration value="Pulse Surveys"/>
          <xsd:enumeration value="Quality"/>
          <xsd:enumeration value="Rates"/>
          <xsd:enumeration value="Recruitment"/>
          <xsd:enumeration value="Relationships"/>
          <xsd:enumeration value="Remuneration"/>
          <xsd:enumeration value="Reports"/>
          <xsd:enumeration value="Resources"/>
          <xsd:enumeration value="Research"/>
          <xsd:enumeration value="Red Green"/>
          <xsd:enumeration value="Review"/>
          <xsd:enumeration value="Resource Recovery Network"/>
          <xsd:enumeration value="RFI"/>
          <xsd:enumeration value="Risk Register"/>
          <xsd:enumeration value="Risk and Hazard Management"/>
          <xsd:enumeration value="Small Plant"/>
          <xsd:enumeration value="Snapshots"/>
          <xsd:enumeration value="Site Information"/>
          <xsd:enumeration value="Strategy"/>
          <xsd:enumeration value="Standards"/>
          <xsd:enumeration value="Stationery"/>
          <xsd:enumeration value="Standards"/>
          <xsd:enumeration value="Staff"/>
          <xsd:enumeration value="Social club"/>
          <xsd:enumeration value="Social and Wellbeing"/>
          <xsd:enumeration value="Subsidiaries"/>
          <xsd:enumeration value="Subcontractor Management"/>
          <xsd:enumeration value="Staying in Touch"/>
          <xsd:enumeration value="Project SRM"/>
          <xsd:enumeration value="Programme Database"/>
          <xsd:enumeration value="Projects"/>
          <xsd:enumeration value="Taxation"/>
          <xsd:enumeration value="Tech Library"/>
          <xsd:enumeration value="Team meetings"/>
          <xsd:enumeration value="Team Workshop"/>
          <xsd:enumeration value="Templates"/>
          <xsd:enumeration value="Tender"/>
          <xsd:enumeration value="Timesheets"/>
          <xsd:enumeration value="Travel"/>
          <xsd:enumeration value="Trends and Analysis"/>
          <xsd:enumeration value="Training"/>
          <xsd:enumeration value="Presentations"/>
          <xsd:enumeration value="Unsecured Work"/>
          <xsd:enumeration value="Vehicles"/>
          <xsd:enumeration value="Vendor"/>
          <xsd:enumeration value="WIP"/>
          <xsd:enumeration value="Wellington Services Team"/>
          <xsd:enumeration value="Waikato BOP Services Team"/>
          <xsd:enumeration value="Working Documents"/>
          <xsd:enumeration value="Working Papers"/>
          <xsd:enumeration value="Workshops"/>
          <xsd:enumeration value="Website"/>
          <xsd:enumeration value="Weather"/>
          <xsd:enumeration value="Wellbeing"/>
          <xsd:enumeration value="Yard"/>
          <xsd:enumeration value="xxxxx"/>
          <xsd:enumeration value="xxxx"/>
          <xsd:enumeration value="xxx"/>
          <xsd:enumeration value="xxx"/>
          <xsd:enumeration value="xx"/>
        </xsd:restriction>
      </xsd:simpleType>
    </xsd:element>
    <xsd:element name="Document_x0020_Type" ma:index="13" nillable="true" ma:displayName="Document Type" ma:format="Dropdown" ma:internalName="Document_x0020_Type">
      <xsd:simpleType>
        <xsd:restriction base="dms:Choice">
          <xsd:enumeration value="APPLICATION, certificate, consent related"/>
          <xsd:enumeration value="CONTRACT, Variation, Agreement"/>
          <xsd:enumeration value="CORRESPONDENCE"/>
          <xsd:enumeration value="DRAWING, Plan, Map, Sketch"/>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TaxCatchAll" ma:index="28" nillable="true" ma:displayName="Taxonomy Catch All Column" ma:hidden="true" ma:list="{333a7db5-566e-4333-b879-7777edfc53ee}" ma:internalName="TaxCatchAll" ma:showField="CatchAllData" ma:web="1329f9a8-746d-478b-ba31-9633b13a23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e279f1-dec3-4052-bc12-990ef4440e8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3d40e1-4a9e-49cc-8d3f-06aff69e2a22" elementFormDefault="qualified">
    <xsd:import namespace="http://schemas.microsoft.com/office/2006/documentManagement/types"/>
    <xsd:import namespace="http://schemas.microsoft.com/office/infopath/2007/PartnerControls"/>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d136b9-594b-4bc2-b816-914fb4b73b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fcac29-505c-4bb0-9f3c-a286ebc13dba"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activity xmlns="1329f9a8-746d-478b-ba31-9633b13a23f9">Presentations</Subactivity>
    <Document_x0020_Type xmlns="1329f9a8-746d-478b-ba31-9633b13a23f9">MEMO, Filenote, Email</Document_x0020_Type>
    <Activity xmlns="1329f9a8-746d-478b-ba31-9633b13a23f9">Group Content Management</Activity>
    <Project_x0020_name xmlns="1329f9a8-746d-478b-ba31-9633b13a23f9" xsi:nil="true"/>
    <Project_x0020_Number xmlns="1329f9a8-746d-478b-ba31-9633b13a23f9" xsi:nil="true"/>
    <Division xmlns="1329f9a8-746d-478b-ba31-9633b13a23f9">Group</Division>
    <TaxCatchAll xmlns="1329f9a8-746d-478b-ba31-9633b13a23f9" xsi:nil="true"/>
    <lcf76f155ced4ddcb4097134ff3c332f xmlns="9a3d40e1-4a9e-49cc-8d3f-06aff69e2a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550406-E2FD-44B5-AB7D-6968D77C2624}">
  <ds:schemaRefs>
    <ds:schemaRef ds:uri="http://schemas.microsoft.com/sharepoint/v3/contenttype/forms"/>
  </ds:schemaRefs>
</ds:datastoreItem>
</file>

<file path=customXml/itemProps2.xml><?xml version="1.0" encoding="utf-8"?>
<ds:datastoreItem xmlns:ds="http://schemas.openxmlformats.org/officeDocument/2006/customXml" ds:itemID="{4236A2A6-D6E9-472B-BE15-7F095BE4237F}"/>
</file>

<file path=customXml/itemProps3.xml><?xml version="1.0" encoding="utf-8"?>
<ds:datastoreItem xmlns:ds="http://schemas.openxmlformats.org/officeDocument/2006/customXml" ds:itemID="{F8094430-FCC3-4CBB-B984-DB2216743868}">
  <ds:schemaRefs>
    <ds:schemaRef ds:uri="http://schemas.microsoft.com/office/2006/documentManagement/types"/>
    <ds:schemaRef ds:uri="http://schemas.microsoft.com/office/infopath/2007/PartnerControls"/>
    <ds:schemaRef ds:uri="http://www.w3.org/XML/1998/namespace"/>
    <ds:schemaRef ds:uri="fce279f1-dec3-4052-bc12-990ef4440e80"/>
    <ds:schemaRef ds:uri="http://purl.org/dc/elements/1.1/"/>
    <ds:schemaRef ds:uri="http://schemas.microsoft.com/office/2006/metadata/properties"/>
    <ds:schemaRef ds:uri="http://purl.org/dc/terms/"/>
    <ds:schemaRef ds:uri="http://schemas.openxmlformats.org/package/2006/metadata/core-properties"/>
    <ds:schemaRef ds:uri="9a3d40e1-4a9e-49cc-8d3f-06aff69e2a22"/>
    <ds:schemaRef ds:uri="1329f9a8-746d-478b-ba31-9633b13a23f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Results</vt:lpstr>
      <vt:lpstr>Building1</vt:lpstr>
      <vt:lpstr>Building2</vt:lpstr>
      <vt:lpstr>Building3</vt:lpstr>
      <vt:lpstr>Background Data</vt:lpstr>
      <vt:lpstr>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Belliss</dc:creator>
  <cp:keywords/>
  <dc:description/>
  <cp:lastModifiedBy>Cameron Belliss</cp:lastModifiedBy>
  <cp:revision/>
  <cp:lastPrinted>2021-02-19T02:06:27Z</cp:lastPrinted>
  <dcterms:created xsi:type="dcterms:W3CDTF">2019-10-18T02:04:12Z</dcterms:created>
  <dcterms:modified xsi:type="dcterms:W3CDTF">2025-01-15T03:02:31Z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0x010100CBA84D16D6B6D14FA67B18CE5ED3B01A0098DCF6BFAC9C954380AEBE7EB38DB853</vt:lpwstr>
  </property>
</Properties>
</file>